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10515"/>
  </bookViews>
  <sheets>
    <sheet name="ชลประทานน่าน (2)" sheetId="5" r:id="rId1"/>
    <sheet name="งบพัฒนาจงหวัดปี 2562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'ชลประทานน่าน (2)'!$A$1:$Y$66</definedName>
    <definedName name="_xlnm.Print_Titles" localSheetId="1">'งบพัฒนาจงหวัดปี 2562'!$4:$5</definedName>
    <definedName name="_xlnm.Print_Titles" localSheetId="0">'ชลประทานน่าน (2)'!$4:$5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G55" i="5"/>
  <c r="F54" i="5"/>
  <c r="S12" i="5"/>
  <c r="R12" i="5"/>
  <c r="Q12" i="5"/>
  <c r="P12" i="5"/>
  <c r="O12" i="5"/>
  <c r="N12" i="5"/>
  <c r="L12" i="5"/>
  <c r="K12" i="5"/>
  <c r="J12" i="5"/>
  <c r="F12" i="5"/>
  <c r="G12" i="5"/>
  <c r="H12" i="5"/>
  <c r="E12" i="5"/>
  <c r="A2" i="5"/>
  <c r="V9" i="5" l="1"/>
  <c r="V10" i="5"/>
  <c r="V11" i="5"/>
  <c r="V13" i="5"/>
  <c r="V14" i="5"/>
  <c r="V15" i="5"/>
  <c r="V16" i="5"/>
  <c r="V17" i="5"/>
  <c r="V18" i="5"/>
  <c r="V19" i="5"/>
  <c r="V20" i="5"/>
  <c r="V21" i="5"/>
  <c r="V22" i="5"/>
  <c r="V39" i="5"/>
  <c r="V40" i="5"/>
  <c r="V41" i="5"/>
  <c r="V42" i="5"/>
  <c r="V43" i="5"/>
  <c r="V45" i="5"/>
  <c r="V46" i="5"/>
  <c r="V47" i="5"/>
  <c r="V48" i="5"/>
  <c r="V49" i="5"/>
  <c r="V50" i="5"/>
  <c r="V51" i="5"/>
  <c r="V52" i="5"/>
  <c r="V58" i="5"/>
  <c r="V60" i="5"/>
  <c r="V61" i="5"/>
  <c r="R11" i="6" l="1"/>
  <c r="O11" i="6"/>
  <c r="L11" i="6" s="1"/>
  <c r="K11" i="6"/>
  <c r="H11" i="6" s="1"/>
  <c r="G11" i="6"/>
  <c r="E11" i="6" s="1"/>
  <c r="B11" i="6"/>
  <c r="R10" i="6"/>
  <c r="O10" i="6"/>
  <c r="L10" i="6" s="1"/>
  <c r="K10" i="6"/>
  <c r="H10" i="6" s="1"/>
  <c r="G10" i="6"/>
  <c r="E10" i="6" s="1"/>
  <c r="B10" i="6"/>
  <c r="R9" i="6"/>
  <c r="G9" i="6"/>
  <c r="E9" i="6" s="1"/>
  <c r="C9" i="6"/>
  <c r="B9" i="6"/>
  <c r="R8" i="6"/>
  <c r="G8" i="6"/>
  <c r="E8" i="6" s="1"/>
  <c r="D8" i="6" s="1"/>
  <c r="C8" i="6"/>
  <c r="B8" i="6"/>
  <c r="R7" i="6"/>
  <c r="N7" i="6"/>
  <c r="J7" i="6"/>
  <c r="F7" i="6"/>
  <c r="O62" i="5"/>
  <c r="N62" i="5"/>
  <c r="J62" i="5"/>
  <c r="H62" i="5" s="1"/>
  <c r="G62" i="5"/>
  <c r="F62" i="5"/>
  <c r="E62" i="5" s="1"/>
  <c r="D62" i="5" s="1"/>
  <c r="C62" i="5" s="1"/>
  <c r="B62" i="5"/>
  <c r="O61" i="5"/>
  <c r="N61" i="5"/>
  <c r="J61" i="5"/>
  <c r="H61" i="5" s="1"/>
  <c r="G61" i="5"/>
  <c r="F61" i="5"/>
  <c r="C61" i="5"/>
  <c r="B61" i="5"/>
  <c r="H60" i="5"/>
  <c r="B60" i="5"/>
  <c r="K59" i="5"/>
  <c r="G59" i="5"/>
  <c r="B59" i="5"/>
  <c r="G58" i="5"/>
  <c r="E58" i="5" s="1"/>
  <c r="B58" i="5"/>
  <c r="R57" i="5"/>
  <c r="G57" i="5"/>
  <c r="E57" i="5" s="1"/>
  <c r="B57" i="5"/>
  <c r="N56" i="5"/>
  <c r="J56" i="5"/>
  <c r="G56" i="5"/>
  <c r="E56" i="5" s="1"/>
  <c r="B56" i="5"/>
  <c r="B55" i="5"/>
  <c r="J54" i="5"/>
  <c r="B54" i="5"/>
  <c r="R51" i="5"/>
  <c r="O51" i="5"/>
  <c r="L51" i="5" s="1"/>
  <c r="K51" i="5"/>
  <c r="H51" i="5" s="1"/>
  <c r="G51" i="5"/>
  <c r="C51" i="5"/>
  <c r="B51" i="5"/>
  <c r="R50" i="5"/>
  <c r="O50" i="5"/>
  <c r="L50" i="5" s="1"/>
  <c r="K50" i="5"/>
  <c r="H50" i="5" s="1"/>
  <c r="G50" i="5"/>
  <c r="E50" i="5" s="1"/>
  <c r="C50" i="5"/>
  <c r="B50" i="5"/>
  <c r="R49" i="5"/>
  <c r="O49" i="5"/>
  <c r="L49" i="5" s="1"/>
  <c r="K49" i="5"/>
  <c r="H49" i="5" s="1"/>
  <c r="G49" i="5"/>
  <c r="E49" i="5" s="1"/>
  <c r="C49" i="5"/>
  <c r="B49" i="5"/>
  <c r="R48" i="5"/>
  <c r="O48" i="5"/>
  <c r="L48" i="5" s="1"/>
  <c r="K48" i="5"/>
  <c r="H48" i="5" s="1"/>
  <c r="G48" i="5"/>
  <c r="C48" i="5"/>
  <c r="B48" i="5"/>
  <c r="R47" i="5"/>
  <c r="O47" i="5"/>
  <c r="L47" i="5" s="1"/>
  <c r="K47" i="5"/>
  <c r="H47" i="5" s="1"/>
  <c r="G47" i="5"/>
  <c r="E47" i="5" s="1"/>
  <c r="C47" i="5"/>
  <c r="B47" i="5"/>
  <c r="R46" i="5"/>
  <c r="O46" i="5"/>
  <c r="K46" i="5"/>
  <c r="H46" i="5" s="1"/>
  <c r="G46" i="5"/>
  <c r="E46" i="5" s="1"/>
  <c r="M46" i="5" s="1"/>
  <c r="B46" i="5"/>
  <c r="R45" i="5"/>
  <c r="O45" i="5"/>
  <c r="L45" i="5" s="1"/>
  <c r="K45" i="5"/>
  <c r="H45" i="5" s="1"/>
  <c r="G45" i="5"/>
  <c r="B45" i="5"/>
  <c r="G44" i="5"/>
  <c r="E44" i="5" s="1"/>
  <c r="B44" i="5"/>
  <c r="R43" i="5"/>
  <c r="O43" i="5"/>
  <c r="L43" i="5" s="1"/>
  <c r="K43" i="5"/>
  <c r="H43" i="5" s="1"/>
  <c r="G43" i="5"/>
  <c r="B43" i="5"/>
  <c r="R42" i="5"/>
  <c r="O42" i="5"/>
  <c r="L42" i="5" s="1"/>
  <c r="K42" i="5"/>
  <c r="H42" i="5" s="1"/>
  <c r="G42" i="5"/>
  <c r="E42" i="5"/>
  <c r="B42" i="5"/>
  <c r="R41" i="5"/>
  <c r="O41" i="5"/>
  <c r="L41" i="5" s="1"/>
  <c r="K41" i="5"/>
  <c r="H41" i="5" s="1"/>
  <c r="G41" i="5"/>
  <c r="E41" i="5" s="1"/>
  <c r="B41" i="5"/>
  <c r="R40" i="5"/>
  <c r="O40" i="5"/>
  <c r="K40" i="5"/>
  <c r="H40" i="5" s="1"/>
  <c r="G40" i="5"/>
  <c r="B40" i="5"/>
  <c r="R39" i="5"/>
  <c r="O39" i="5"/>
  <c r="K39" i="5"/>
  <c r="H39" i="5" s="1"/>
  <c r="G39" i="5"/>
  <c r="E39" i="5" s="1"/>
  <c r="B39" i="5"/>
  <c r="R38" i="5"/>
  <c r="G38" i="5"/>
  <c r="E38" i="5" s="1"/>
  <c r="C38" i="5"/>
  <c r="B38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O37" i="5"/>
  <c r="L37" i="5" s="1"/>
  <c r="K37" i="5"/>
  <c r="H37" i="5" s="1"/>
  <c r="G37" i="5"/>
  <c r="F37" i="5"/>
  <c r="R37" i="5" s="1"/>
  <c r="E37" i="5"/>
  <c r="C37" i="5"/>
  <c r="B37" i="5"/>
  <c r="O35" i="5"/>
  <c r="N35" i="5"/>
  <c r="K35" i="5"/>
  <c r="J35" i="5"/>
  <c r="G35" i="5"/>
  <c r="F35" i="5"/>
  <c r="C35" i="5"/>
  <c r="B35" i="5"/>
  <c r="R34" i="5"/>
  <c r="O34" i="5"/>
  <c r="L34" i="5" s="1"/>
  <c r="K34" i="5"/>
  <c r="H34" i="5" s="1"/>
  <c r="G34" i="5"/>
  <c r="E34" i="5" s="1"/>
  <c r="C34" i="5"/>
  <c r="B34" i="5"/>
  <c r="R33" i="5"/>
  <c r="O33" i="5"/>
  <c r="L33" i="5"/>
  <c r="K33" i="5"/>
  <c r="H33" i="5" s="1"/>
  <c r="G33" i="5"/>
  <c r="E33" i="5"/>
  <c r="C33" i="5"/>
  <c r="B33" i="5"/>
  <c r="R32" i="5"/>
  <c r="O32" i="5"/>
  <c r="L32" i="5" s="1"/>
  <c r="K32" i="5"/>
  <c r="H32" i="5" s="1"/>
  <c r="G32" i="5"/>
  <c r="C32" i="5"/>
  <c r="B32" i="5"/>
  <c r="R31" i="5"/>
  <c r="O31" i="5"/>
  <c r="L31" i="5" s="1"/>
  <c r="K31" i="5"/>
  <c r="H31" i="5" s="1"/>
  <c r="G31" i="5"/>
  <c r="E31" i="5" s="1"/>
  <c r="C31" i="5"/>
  <c r="B31" i="5"/>
  <c r="R30" i="5"/>
  <c r="O30" i="5"/>
  <c r="L30" i="5" s="1"/>
  <c r="K30" i="5"/>
  <c r="H30" i="5" s="1"/>
  <c r="G30" i="5"/>
  <c r="E30" i="5" s="1"/>
  <c r="C30" i="5"/>
  <c r="B30" i="5"/>
  <c r="R29" i="5"/>
  <c r="O29" i="5"/>
  <c r="L29" i="5" s="1"/>
  <c r="K29" i="5"/>
  <c r="H29" i="5" s="1"/>
  <c r="G29" i="5"/>
  <c r="C29" i="5"/>
  <c r="B29" i="5"/>
  <c r="R28" i="5"/>
  <c r="O28" i="5"/>
  <c r="L28" i="5" s="1"/>
  <c r="K28" i="5"/>
  <c r="H28" i="5" s="1"/>
  <c r="G28" i="5"/>
  <c r="E28" i="5" s="1"/>
  <c r="C28" i="5"/>
  <c r="B28" i="5"/>
  <c r="R27" i="5"/>
  <c r="O27" i="5"/>
  <c r="L27" i="5" s="1"/>
  <c r="K27" i="5"/>
  <c r="H27" i="5"/>
  <c r="G27" i="5"/>
  <c r="E27" i="5" s="1"/>
  <c r="C27" i="5"/>
  <c r="B27" i="5"/>
  <c r="R26" i="5"/>
  <c r="O26" i="5"/>
  <c r="L26" i="5" s="1"/>
  <c r="K26" i="5"/>
  <c r="H26" i="5" s="1"/>
  <c r="G26" i="5"/>
  <c r="C26" i="5"/>
  <c r="B26" i="5"/>
  <c r="R25" i="5"/>
  <c r="O25" i="5"/>
  <c r="L25" i="5" s="1"/>
  <c r="K25" i="5"/>
  <c r="H25" i="5" s="1"/>
  <c r="G25" i="5"/>
  <c r="E25" i="5" s="1"/>
  <c r="C25" i="5"/>
  <c r="B25" i="5"/>
  <c r="R24" i="5"/>
  <c r="O24" i="5"/>
  <c r="L24" i="5" s="1"/>
  <c r="K24" i="5"/>
  <c r="G24" i="5"/>
  <c r="E24" i="5" s="1"/>
  <c r="C24" i="5"/>
  <c r="B24" i="5"/>
  <c r="R23" i="5"/>
  <c r="G23" i="5"/>
  <c r="E23" i="5" s="1"/>
  <c r="C23" i="5"/>
  <c r="B23" i="5"/>
  <c r="R22" i="5"/>
  <c r="O22" i="5"/>
  <c r="L22" i="5" s="1"/>
  <c r="K22" i="5"/>
  <c r="H22" i="5" s="1"/>
  <c r="G22" i="5"/>
  <c r="C22" i="5"/>
  <c r="B22" i="5"/>
  <c r="R21" i="5"/>
  <c r="G21" i="5"/>
  <c r="E21" i="5" s="1"/>
  <c r="C21" i="5"/>
  <c r="B21" i="5"/>
  <c r="R20" i="5"/>
  <c r="O20" i="5"/>
  <c r="L20" i="5" s="1"/>
  <c r="K20" i="5"/>
  <c r="H20" i="5" s="1"/>
  <c r="G20" i="5"/>
  <c r="E20" i="5"/>
  <c r="C20" i="5"/>
  <c r="B20" i="5"/>
  <c r="R19" i="5"/>
  <c r="O19" i="5"/>
  <c r="L19" i="5" s="1"/>
  <c r="K19" i="5"/>
  <c r="H19" i="5"/>
  <c r="G19" i="5"/>
  <c r="E19" i="5" s="1"/>
  <c r="C19" i="5"/>
  <c r="B19" i="5"/>
  <c r="R18" i="5"/>
  <c r="O18" i="5"/>
  <c r="L18" i="5" s="1"/>
  <c r="K18" i="5"/>
  <c r="H18" i="5" s="1"/>
  <c r="G18" i="5"/>
  <c r="C18" i="5"/>
  <c r="B18" i="5"/>
  <c r="O17" i="5"/>
  <c r="L17" i="5" s="1"/>
  <c r="K17" i="5"/>
  <c r="H17" i="5" s="1"/>
  <c r="G17" i="5"/>
  <c r="E17" i="5"/>
  <c r="C17" i="5"/>
  <c r="B17" i="5"/>
  <c r="R16" i="5"/>
  <c r="G16" i="5"/>
  <c r="E16" i="5" s="1"/>
  <c r="C16" i="5"/>
  <c r="B16" i="5"/>
  <c r="R15" i="5"/>
  <c r="G15" i="5"/>
  <c r="E15" i="5"/>
  <c r="C15" i="5"/>
  <c r="B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R14" i="5"/>
  <c r="O14" i="5"/>
  <c r="L14" i="5" s="1"/>
  <c r="K14" i="5"/>
  <c r="H14" i="5"/>
  <c r="G14" i="5"/>
  <c r="C14" i="5"/>
  <c r="B14" i="5"/>
  <c r="O13" i="5"/>
  <c r="N13" i="5"/>
  <c r="K13" i="5"/>
  <c r="G13" i="5"/>
  <c r="F13" i="5"/>
  <c r="C13" i="5"/>
  <c r="B13" i="5"/>
  <c r="R11" i="5"/>
  <c r="O11" i="5"/>
  <c r="L11" i="5" s="1"/>
  <c r="K11" i="5"/>
  <c r="H11" i="5" s="1"/>
  <c r="G11" i="5"/>
  <c r="E11" i="5" s="1"/>
  <c r="C11" i="5"/>
  <c r="B11" i="5"/>
  <c r="A11" i="5"/>
  <c r="R10" i="5"/>
  <c r="O10" i="5"/>
  <c r="L10" i="5" s="1"/>
  <c r="K10" i="5"/>
  <c r="H10" i="5" s="1"/>
  <c r="G10" i="5"/>
  <c r="C10" i="5"/>
  <c r="B10" i="5"/>
  <c r="N9" i="5"/>
  <c r="J9" i="5"/>
  <c r="F9" i="5"/>
  <c r="A8" i="5"/>
  <c r="H35" i="5" l="1"/>
  <c r="S22" i="5"/>
  <c r="S62" i="5"/>
  <c r="S26" i="5"/>
  <c r="P26" i="5" s="1"/>
  <c r="S40" i="5"/>
  <c r="S45" i="5"/>
  <c r="S14" i="5"/>
  <c r="F36" i="5"/>
  <c r="S10" i="5"/>
  <c r="S20" i="5"/>
  <c r="S17" i="5"/>
  <c r="P17" i="5" s="1"/>
  <c r="Q17" i="5" s="1"/>
  <c r="S51" i="5"/>
  <c r="P51" i="5" s="1"/>
  <c r="E61" i="5"/>
  <c r="D61" i="5" s="1"/>
  <c r="R56" i="5"/>
  <c r="S27" i="5"/>
  <c r="P27" i="5" s="1"/>
  <c r="Q27" i="5" s="1"/>
  <c r="S24" i="5"/>
  <c r="P24" i="5" s="1"/>
  <c r="Q24" i="5" s="1"/>
  <c r="L62" i="5"/>
  <c r="O59" i="5"/>
  <c r="E13" i="5"/>
  <c r="E10" i="5"/>
  <c r="E9" i="5" s="1"/>
  <c r="E14" i="5"/>
  <c r="M14" i="5" s="1"/>
  <c r="S50" i="5"/>
  <c r="P50" i="5" s="1"/>
  <c r="Q50" i="5" s="1"/>
  <c r="S19" i="5"/>
  <c r="R13" i="5"/>
  <c r="R9" i="5" s="1"/>
  <c r="E22" i="5"/>
  <c r="S61" i="5"/>
  <c r="M31" i="5"/>
  <c r="K9" i="5"/>
  <c r="S18" i="5"/>
  <c r="P18" i="5" s="1"/>
  <c r="S31" i="5"/>
  <c r="P31" i="5" s="1"/>
  <c r="Q31" i="5" s="1"/>
  <c r="I11" i="6"/>
  <c r="S28" i="5"/>
  <c r="P28" i="5" s="1"/>
  <c r="Q28" i="5" s="1"/>
  <c r="S47" i="5"/>
  <c r="P47" i="5" s="1"/>
  <c r="Q47" i="5" s="1"/>
  <c r="M11" i="6"/>
  <c r="L35" i="5"/>
  <c r="M35" i="5" s="1"/>
  <c r="L9" i="5"/>
  <c r="O9" i="5"/>
  <c r="E7" i="6"/>
  <c r="S11" i="6"/>
  <c r="P11" i="6" s="1"/>
  <c r="Q11" i="6" s="1"/>
  <c r="I46" i="5"/>
  <c r="S42" i="5"/>
  <c r="P42" i="5" s="1"/>
  <c r="Q42" i="5" s="1"/>
  <c r="S46" i="5"/>
  <c r="P46" i="5" s="1"/>
  <c r="Q46" i="5" s="1"/>
  <c r="R62" i="5"/>
  <c r="P62" i="5" s="1"/>
  <c r="Q62" i="5" s="1"/>
  <c r="S43" i="5"/>
  <c r="P43" i="5" s="1"/>
  <c r="F59" i="5"/>
  <c r="E59" i="5" s="1"/>
  <c r="N59" i="5"/>
  <c r="S33" i="5"/>
  <c r="P33" i="5" s="1"/>
  <c r="Q33" i="5" s="1"/>
  <c r="M25" i="5"/>
  <c r="S25" i="5"/>
  <c r="P25" i="5" s="1"/>
  <c r="Q25" i="5" s="1"/>
  <c r="I28" i="5"/>
  <c r="V28" i="5" s="1"/>
  <c r="M20" i="5"/>
  <c r="S30" i="5"/>
  <c r="P30" i="5" s="1"/>
  <c r="Q30" i="5" s="1"/>
  <c r="M33" i="5"/>
  <c r="P14" i="5"/>
  <c r="M17" i="5"/>
  <c r="G36" i="5"/>
  <c r="E26" i="5"/>
  <c r="S37" i="5"/>
  <c r="P37" i="5" s="1"/>
  <c r="Q37" i="5" s="1"/>
  <c r="I41" i="5"/>
  <c r="I19" i="5"/>
  <c r="I17" i="5"/>
  <c r="H9" i="5"/>
  <c r="P22" i="5"/>
  <c r="S34" i="5"/>
  <c r="P34" i="5" s="1"/>
  <c r="Q34" i="5" s="1"/>
  <c r="S48" i="5"/>
  <c r="P48" i="5" s="1"/>
  <c r="S29" i="5"/>
  <c r="P29" i="5" s="1"/>
  <c r="P45" i="5"/>
  <c r="L61" i="5"/>
  <c r="M61" i="5" s="1"/>
  <c r="P19" i="5"/>
  <c r="Q19" i="5" s="1"/>
  <c r="S32" i="5"/>
  <c r="P32" i="5" s="1"/>
  <c r="R35" i="5"/>
  <c r="I25" i="5"/>
  <c r="V25" i="5" s="1"/>
  <c r="H24" i="5"/>
  <c r="I24" i="5" s="1"/>
  <c r="V24" i="5" s="1"/>
  <c r="S35" i="5"/>
  <c r="P40" i="5"/>
  <c r="I50" i="5"/>
  <c r="M50" i="5"/>
  <c r="I47" i="5"/>
  <c r="M47" i="5"/>
  <c r="M34" i="5"/>
  <c r="M41" i="5"/>
  <c r="I26" i="5"/>
  <c r="V26" i="5" s="1"/>
  <c r="M26" i="5"/>
  <c r="M24" i="5"/>
  <c r="I27" i="5"/>
  <c r="V27" i="5" s="1"/>
  <c r="M27" i="5"/>
  <c r="I42" i="5"/>
  <c r="S59" i="5"/>
  <c r="M42" i="5"/>
  <c r="P20" i="5"/>
  <c r="Q20" i="5" s="1"/>
  <c r="I30" i="5"/>
  <c r="V30" i="5" s="1"/>
  <c r="M19" i="5"/>
  <c r="I20" i="5"/>
  <c r="M28" i="5"/>
  <c r="M30" i="5"/>
  <c r="I31" i="5"/>
  <c r="V31" i="5" s="1"/>
  <c r="I34" i="5"/>
  <c r="V34" i="5" s="1"/>
  <c r="I33" i="5"/>
  <c r="V33" i="5" s="1"/>
  <c r="I10" i="6"/>
  <c r="M10" i="6"/>
  <c r="G7" i="6"/>
  <c r="S10" i="6"/>
  <c r="P10" i="6" s="1"/>
  <c r="Q10" i="6" s="1"/>
  <c r="I62" i="5"/>
  <c r="I11" i="5"/>
  <c r="M11" i="5"/>
  <c r="P10" i="5"/>
  <c r="I49" i="5"/>
  <c r="M49" i="5"/>
  <c r="I39" i="5"/>
  <c r="M62" i="5"/>
  <c r="I37" i="5"/>
  <c r="V37" i="5" s="1"/>
  <c r="M37" i="5"/>
  <c r="H13" i="5"/>
  <c r="E18" i="5"/>
  <c r="I18" i="5" s="1"/>
  <c r="L39" i="5"/>
  <c r="M39" i="5" s="1"/>
  <c r="E43" i="5"/>
  <c r="M43" i="5" s="1"/>
  <c r="E51" i="5"/>
  <c r="M51" i="5" s="1"/>
  <c r="J59" i="5"/>
  <c r="H59" i="5" s="1"/>
  <c r="E48" i="5"/>
  <c r="M48" i="5" s="1"/>
  <c r="E35" i="5"/>
  <c r="I35" i="5" s="1"/>
  <c r="V35" i="5" s="1"/>
  <c r="S39" i="5"/>
  <c r="P39" i="5" s="1"/>
  <c r="Q39" i="5" s="1"/>
  <c r="S49" i="5"/>
  <c r="P49" i="5" s="1"/>
  <c r="Q49" i="5" s="1"/>
  <c r="R61" i="5"/>
  <c r="E29" i="5"/>
  <c r="E32" i="5"/>
  <c r="M32" i="5" s="1"/>
  <c r="E40" i="5"/>
  <c r="M40" i="5" s="1"/>
  <c r="S41" i="5"/>
  <c r="P41" i="5" s="1"/>
  <c r="Q41" i="5" s="1"/>
  <c r="E45" i="5"/>
  <c r="I45" i="5" s="1"/>
  <c r="G9" i="5"/>
  <c r="S13" i="5"/>
  <c r="S11" i="5"/>
  <c r="P11" i="5" s="1"/>
  <c r="Q11" i="5" s="1"/>
  <c r="L13" i="5"/>
  <c r="I61" i="5" l="1"/>
  <c r="I9" i="5"/>
  <c r="M10" i="5"/>
  <c r="Q45" i="5"/>
  <c r="Q22" i="5"/>
  <c r="I10" i="5"/>
  <c r="I14" i="5"/>
  <c r="Q14" i="5"/>
  <c r="Q26" i="5"/>
  <c r="M22" i="5"/>
  <c r="M9" i="5"/>
  <c r="F53" i="5"/>
  <c r="F8" i="5" s="1"/>
  <c r="F7" i="5" s="1"/>
  <c r="I22" i="5"/>
  <c r="I59" i="5"/>
  <c r="V59" i="5" s="1"/>
  <c r="M18" i="5"/>
  <c r="L59" i="5"/>
  <c r="M59" i="5" s="1"/>
  <c r="I40" i="5"/>
  <c r="P35" i="5"/>
  <c r="Q35" i="5" s="1"/>
  <c r="Q32" i="5"/>
  <c r="Q43" i="5"/>
  <c r="I51" i="5"/>
  <c r="I48" i="5"/>
  <c r="Q18" i="5"/>
  <c r="E36" i="5"/>
  <c r="I43" i="5"/>
  <c r="M45" i="5"/>
  <c r="Q48" i="5"/>
  <c r="I29" i="5"/>
  <c r="V29" i="5" s="1"/>
  <c r="M29" i="5"/>
  <c r="Q10" i="5"/>
  <c r="P9" i="5"/>
  <c r="M13" i="5"/>
  <c r="Q51" i="5"/>
  <c r="S9" i="5"/>
  <c r="P13" i="5"/>
  <c r="R59" i="5"/>
  <c r="P61" i="5"/>
  <c r="Q29" i="5"/>
  <c r="C9" i="5"/>
  <c r="Q40" i="5"/>
  <c r="I13" i="5"/>
  <c r="I32" i="5"/>
  <c r="V32" i="5" s="1"/>
  <c r="Q13" i="5" l="1"/>
  <c r="Q9" i="5"/>
  <c r="P59" i="5"/>
  <c r="Q61" i="5"/>
  <c r="Q59" i="5" l="1"/>
  <c r="J55" i="5" l="1"/>
  <c r="J53" i="5" l="1"/>
  <c r="K57" i="5" l="1"/>
  <c r="H57" i="5" l="1"/>
  <c r="I57" i="5" l="1"/>
  <c r="V57" i="5" s="1"/>
  <c r="O23" i="5" l="1"/>
  <c r="L23" i="5" l="1"/>
  <c r="M23" i="5" s="1"/>
  <c r="O21" i="5"/>
  <c r="L21" i="5" l="1"/>
  <c r="M21" i="5" s="1"/>
  <c r="K23" i="5" l="1"/>
  <c r="K21" i="5"/>
  <c r="K16" i="5"/>
  <c r="H23" i="5" l="1"/>
  <c r="I23" i="5" s="1"/>
  <c r="V23" i="5" s="1"/>
  <c r="S23" i="5"/>
  <c r="P23" i="5" s="1"/>
  <c r="Q23" i="5" s="1"/>
  <c r="H21" i="5"/>
  <c r="I21" i="5" s="1"/>
  <c r="S21" i="5"/>
  <c r="P21" i="5" s="1"/>
  <c r="Q21" i="5" s="1"/>
  <c r="K15" i="5"/>
  <c r="H15" i="5" s="1"/>
  <c r="I15" i="5" s="1"/>
  <c r="H16" i="5"/>
  <c r="I16" i="5" l="1"/>
  <c r="I12" i="5" l="1"/>
  <c r="V12" i="5" s="1"/>
  <c r="O16" i="5" l="1"/>
  <c r="L16" i="5" l="1"/>
  <c r="S16" i="5"/>
  <c r="P16" i="5" l="1"/>
  <c r="M16" i="5"/>
  <c r="Q16" i="5" l="1"/>
  <c r="O15" i="5" l="1"/>
  <c r="L15" i="5" l="1"/>
  <c r="S15" i="5"/>
  <c r="P15" i="5" l="1"/>
  <c r="M15" i="5"/>
  <c r="M12" i="5"/>
  <c r="Q15" i="5" l="1"/>
  <c r="J44" i="5" l="1"/>
  <c r="J36" i="5" l="1"/>
  <c r="J8" i="5" s="1"/>
  <c r="J7" i="5" s="1"/>
  <c r="E55" i="5" l="1"/>
  <c r="G54" i="5" l="1"/>
  <c r="E54" i="5" l="1"/>
  <c r="G53" i="5"/>
  <c r="G8" i="5" s="1"/>
  <c r="G7" i="5" s="1"/>
  <c r="E53" i="5" l="1"/>
  <c r="D54" i="5"/>
  <c r="E8" i="5" l="1"/>
  <c r="E7" i="5" l="1"/>
  <c r="E6" i="5" l="1"/>
  <c r="F6" i="5" s="1"/>
  <c r="O9" i="6" l="1"/>
  <c r="L9" i="6" l="1"/>
  <c r="M9" i="6" s="1"/>
  <c r="K9" i="6" l="1"/>
  <c r="O8" i="6"/>
  <c r="H9" i="6" l="1"/>
  <c r="I9" i="6" s="1"/>
  <c r="S9" i="6"/>
  <c r="P9" i="6" s="1"/>
  <c r="Q9" i="6" s="1"/>
  <c r="L8" i="6"/>
  <c r="O7" i="6"/>
  <c r="K8" i="6"/>
  <c r="H8" i="6" l="1"/>
  <c r="K7" i="6"/>
  <c r="S8" i="6"/>
  <c r="L7" i="6"/>
  <c r="M7" i="6" s="1"/>
  <c r="M8" i="6"/>
  <c r="P8" i="6" l="1"/>
  <c r="S7" i="6"/>
  <c r="H7" i="6"/>
  <c r="I7" i="6" s="1"/>
  <c r="I8" i="6"/>
  <c r="Q8" i="6" l="1"/>
  <c r="P7" i="6"/>
  <c r="Q7" i="6" s="1"/>
  <c r="O56" i="5" l="1"/>
  <c r="O54" i="5" l="1"/>
  <c r="L56" i="5"/>
  <c r="M56" i="5" s="1"/>
  <c r="N54" i="5"/>
  <c r="O57" i="5"/>
  <c r="K54" i="5"/>
  <c r="H54" i="5" s="1"/>
  <c r="I54" i="5" s="1"/>
  <c r="V54" i="5" s="1"/>
  <c r="N55" i="5"/>
  <c r="R55" i="5" l="1"/>
  <c r="O55" i="5"/>
  <c r="L55" i="5" s="1"/>
  <c r="M55" i="5" s="1"/>
  <c r="S54" i="5"/>
  <c r="R54" i="5"/>
  <c r="L54" i="5"/>
  <c r="M54" i="5" s="1"/>
  <c r="N53" i="5"/>
  <c r="L57" i="5"/>
  <c r="S57" i="5"/>
  <c r="O53" i="5"/>
  <c r="K58" i="5"/>
  <c r="H58" i="5" s="1"/>
  <c r="P54" i="5" l="1"/>
  <c r="Q54" i="5" s="1"/>
  <c r="R53" i="5"/>
  <c r="M57" i="5"/>
  <c r="L53" i="5"/>
  <c r="P57" i="5"/>
  <c r="K55" i="5"/>
  <c r="K56" i="5"/>
  <c r="H55" i="5" l="1"/>
  <c r="I55" i="5" s="1"/>
  <c r="V55" i="5" s="1"/>
  <c r="S55" i="5"/>
  <c r="P55" i="5" s="1"/>
  <c r="Q55" i="5" s="1"/>
  <c r="K53" i="5"/>
  <c r="H56" i="5"/>
  <c r="S56" i="5"/>
  <c r="Q57" i="5"/>
  <c r="M53" i="5"/>
  <c r="P56" i="5" l="1"/>
  <c r="S53" i="5"/>
  <c r="I56" i="5"/>
  <c r="V56" i="5" s="1"/>
  <c r="H53" i="5"/>
  <c r="I53" i="5" s="1"/>
  <c r="V53" i="5" s="1"/>
  <c r="Q56" i="5" l="1"/>
  <c r="Q53" i="5" s="1"/>
  <c r="P53" i="5"/>
  <c r="N44" i="5" l="1"/>
  <c r="R44" i="5" l="1"/>
  <c r="R36" i="5" s="1"/>
  <c r="R8" i="5" s="1"/>
  <c r="R7" i="5" s="1"/>
  <c r="N36" i="5"/>
  <c r="N8" i="5" s="1"/>
  <c r="N7" i="5" s="1"/>
  <c r="O38" i="5" l="1"/>
  <c r="L38" i="5"/>
  <c r="K44" i="5" l="1"/>
  <c r="H44" i="5" s="1"/>
  <c r="I44" i="5" s="1"/>
  <c r="V44" i="5" s="1"/>
  <c r="O44" i="5"/>
  <c r="H6" i="5"/>
  <c r="K38" i="5"/>
  <c r="H38" i="5" s="1"/>
  <c r="M38" i="5"/>
  <c r="L44" i="5" l="1"/>
  <c r="S44" i="5"/>
  <c r="P44" i="5" s="1"/>
  <c r="Q44" i="5" s="1"/>
  <c r="O36" i="5"/>
  <c r="O8" i="5" s="1"/>
  <c r="O7" i="5" s="1"/>
  <c r="K36" i="5"/>
  <c r="K8" i="5" s="1"/>
  <c r="K7" i="5" s="1"/>
  <c r="S38" i="5"/>
  <c r="P38" i="5"/>
  <c r="S36" i="5"/>
  <c r="S8" i="5" s="1"/>
  <c r="S7" i="5" s="1"/>
  <c r="I38" i="5"/>
  <c r="V38" i="5" s="1"/>
  <c r="H36" i="5"/>
  <c r="M44" i="5" l="1"/>
  <c r="L36" i="5"/>
  <c r="I36" i="5"/>
  <c r="V36" i="5" s="1"/>
  <c r="H8" i="5"/>
  <c r="Q38" i="5"/>
  <c r="P36" i="5"/>
  <c r="M36" i="5" l="1"/>
  <c r="L8" i="5"/>
  <c r="Q36" i="5"/>
  <c r="Q8" i="5" s="1"/>
  <c r="P8" i="5"/>
  <c r="P7" i="5" s="1"/>
  <c r="Q7" i="5" s="1"/>
  <c r="I8" i="5"/>
  <c r="V8" i="5" s="1"/>
  <c r="H7" i="5"/>
  <c r="M8" i="5" l="1"/>
  <c r="L7" i="5"/>
  <c r="M7" i="5" s="1"/>
  <c r="G6" i="5"/>
  <c r="I7" i="5"/>
  <c r="V7" i="5" s="1"/>
</calcChain>
</file>

<file path=xl/sharedStrings.xml><?xml version="1.0" encoding="utf-8"?>
<sst xmlns="http://schemas.openxmlformats.org/spreadsheetml/2006/main" count="84" uniqueCount="43">
  <si>
    <t>รายงานผลการเบิกจ่าย ประจำปีงบประมาณ พ.ศ.2562</t>
  </si>
  <si>
    <t>โครงการชลประทานน่าน</t>
  </si>
  <si>
    <t>ลำดับ</t>
  </si>
  <si>
    <t>งาน/โครงการ</t>
  </si>
  <si>
    <t>รหัสงบประมาณ</t>
  </si>
  <si>
    <t>การจัดสรร</t>
  </si>
  <si>
    <t>การเบิกจ่าย</t>
  </si>
  <si>
    <t>ผูกพัน</t>
  </si>
  <si>
    <t>คงเหลือ</t>
  </si>
  <si>
    <t>รวม</t>
  </si>
  <si>
    <t>จ้างเหมา</t>
  </si>
  <si>
    <t>ดำเนินการเอง</t>
  </si>
  <si>
    <t>วงเงินรวม</t>
  </si>
  <si>
    <t>%</t>
  </si>
  <si>
    <t>การจัดการน้ำชลประทาน</t>
  </si>
  <si>
    <t>โครงการปรับปรุงงานชลประทาน</t>
  </si>
  <si>
    <t>โครงการส่งเสริมการดำเนินงานอันเนื่องมาจากพระราชดำริ</t>
  </si>
  <si>
    <t>0700340084410182</t>
  </si>
  <si>
    <t>0700340084410184</t>
  </si>
  <si>
    <t>0700340084410187</t>
  </si>
  <si>
    <t>0700340084410188</t>
  </si>
  <si>
    <t>0700340084410189</t>
  </si>
  <si>
    <t>0700340084420008</t>
  </si>
  <si>
    <t>0700340084410183</t>
  </si>
  <si>
    <t>0700340084410421</t>
  </si>
  <si>
    <t>การจัดหาแหล่งน้ำและเพิ่มพื้นที่ชลประทาน</t>
  </si>
  <si>
    <t>0700345053420180</t>
  </si>
  <si>
    <t>0700345052410046</t>
  </si>
  <si>
    <t>0700345052410075</t>
  </si>
  <si>
    <t>0700345052420120</t>
  </si>
  <si>
    <t>งบพัฒนาจังหวัดปี 2562</t>
  </si>
  <si>
    <t>พัฒนาแหล่งน้ำเพื่อการเพิ่มประสิทธิภาพและศักยภาพการผลิตการเกษตร</t>
  </si>
  <si>
    <t>ลงชื่อ</t>
  </si>
  <si>
    <t>...................................................</t>
  </si>
  <si>
    <t>ผู้รายงาน</t>
  </si>
  <si>
    <t>(นายธารินวัฒน์  พิสิฐภูวโภคิน)</t>
  </si>
  <si>
    <t>บง.คป.น่าน</t>
  </si>
  <si>
    <t>Test</t>
  </si>
  <si>
    <t>เป้าหมายเบิกจ่าย</t>
  </si>
  <si>
    <t>สูง/ต่ำ</t>
  </si>
  <si>
    <t>ม.ค.</t>
  </si>
  <si>
    <t>ก.พ.</t>
  </si>
  <si>
    <t>มี.ค.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</si>
</sst>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0.0%"/>
    <numFmt numFmtId="188" formatCode="_-* #,##0.0_-;\-* #,##0.0_-;_-* &quot;-&quot;??_-;_-@_-"/>
    <numFmt numFmtId="189" formatCode="d/m/yy"/>
    <numFmt numFmtId="190" formatCode="[$-101041E]d\ mmm\ yy;@"/>
    <numFmt numFmtId="191" formatCode="_-* #,##0_-;\-* #,##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00B050"/>
      <name val="TH SarabunPSK"/>
      <family val="2"/>
    </font>
    <font>
      <sz val="14"/>
      <color rgb="FF00B050"/>
      <name val="TH SarabunPSK"/>
      <family val="2"/>
    </font>
    <font>
      <sz val="14"/>
      <color rgb="FF0070C0"/>
      <name val="TH SarabunPSK"/>
      <family val="2"/>
    </font>
    <font>
      <sz val="12"/>
      <color rgb="FF0070C0"/>
      <name val="TH SarabunPSK"/>
      <family val="2"/>
    </font>
    <font>
      <b/>
      <u/>
      <sz val="16"/>
      <color rgb="FF0070C0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u/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sz val="14"/>
      <color rgb="FF7030A0"/>
      <name val="TH SarabunPSK"/>
      <family val="2"/>
    </font>
    <font>
      <b/>
      <u/>
      <sz val="16"/>
      <color rgb="FF7030A0"/>
      <name val="TH SarabunPSK"/>
      <family val="2"/>
    </font>
    <font>
      <sz val="12"/>
      <color rgb="FF7030A0"/>
      <name val="TH SarabunPSK"/>
      <family val="2"/>
    </font>
    <font>
      <sz val="14"/>
      <color theme="1"/>
      <name val="TH SarabunPSK"/>
      <family val="2"/>
    </font>
    <font>
      <sz val="14"/>
      <name val="Angsana New"/>
      <family val="1"/>
    </font>
    <font>
      <sz val="12"/>
      <color rgb="FFFF0000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sz val="18"/>
      <color rgb="FF00B050"/>
      <name val="TH SarabunPSK"/>
      <family val="2"/>
    </font>
    <font>
      <sz val="18"/>
      <color rgb="FF0070C0"/>
      <name val="TH SarabunPSK"/>
      <family val="2"/>
    </font>
    <font>
      <sz val="18"/>
      <color rgb="FF7030A0"/>
      <name val="TH SarabunPSK"/>
      <family val="2"/>
    </font>
    <font>
      <sz val="1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25" fillId="0" borderId="0"/>
    <xf numFmtId="9" fontId="26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vertical="center"/>
    </xf>
    <xf numFmtId="10" fontId="5" fillId="0" borderId="3" xfId="3" applyNumberFormat="1" applyFont="1" applyFill="1" applyBorder="1" applyAlignment="1">
      <alignment horizontal="center" vertical="center" shrinkToFit="1"/>
    </xf>
    <xf numFmtId="187" fontId="4" fillId="0" borderId="3" xfId="3" applyNumberFormat="1" applyFont="1" applyFill="1" applyBorder="1" applyAlignment="1">
      <alignment horizontal="center" vertical="center" shrinkToFit="1"/>
    </xf>
    <xf numFmtId="43" fontId="4" fillId="0" borderId="3" xfId="2" applyFont="1" applyFill="1" applyBorder="1" applyAlignment="1">
      <alignment horizontal="center" vertical="center" wrapText="1"/>
    </xf>
    <xf numFmtId="0" fontId="4" fillId="0" borderId="0" xfId="1" applyFont="1" applyFill="1"/>
    <xf numFmtId="43" fontId="6" fillId="0" borderId="2" xfId="1" applyNumberFormat="1" applyFont="1" applyFill="1" applyBorder="1" applyAlignment="1">
      <alignment horizontal="center" vertical="center" wrapText="1"/>
    </xf>
    <xf numFmtId="43" fontId="6" fillId="0" borderId="5" xfId="3" applyNumberFormat="1" applyFont="1" applyFill="1" applyBorder="1" applyAlignment="1">
      <alignment horizontal="center" vertical="center" shrinkToFit="1"/>
    </xf>
    <xf numFmtId="43" fontId="7" fillId="0" borderId="5" xfId="2" applyFont="1" applyFill="1" applyBorder="1" applyAlignment="1">
      <alignment horizontal="center" vertical="center" shrinkToFit="1"/>
    </xf>
    <xf numFmtId="43" fontId="6" fillId="0" borderId="5" xfId="2" applyFont="1" applyFill="1" applyBorder="1" applyAlignment="1">
      <alignment horizontal="center" vertical="center" shrinkToFit="1"/>
    </xf>
    <xf numFmtId="43" fontId="4" fillId="0" borderId="5" xfId="2" applyFont="1" applyFill="1" applyBorder="1" applyAlignment="1">
      <alignment horizontal="center" vertical="center" shrinkToFit="1"/>
    </xf>
    <xf numFmtId="10" fontId="5" fillId="0" borderId="5" xfId="3" applyNumberFormat="1" applyFont="1" applyFill="1" applyBorder="1" applyAlignment="1">
      <alignment horizontal="center" vertical="center" shrinkToFit="1"/>
    </xf>
    <xf numFmtId="43" fontId="4" fillId="0" borderId="2" xfId="2" applyFont="1" applyFill="1" applyBorder="1" applyAlignment="1">
      <alignment horizontal="center" vertical="center" shrinkToFit="1"/>
    </xf>
    <xf numFmtId="187" fontId="4" fillId="0" borderId="2" xfId="3" applyNumberFormat="1" applyFont="1" applyFill="1" applyBorder="1" applyAlignment="1">
      <alignment horizontal="center" vertical="center" shrinkToFit="1"/>
    </xf>
    <xf numFmtId="43" fontId="4" fillId="0" borderId="2" xfId="2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43" fontId="9" fillId="0" borderId="7" xfId="2" applyFont="1" applyFill="1" applyBorder="1" applyAlignment="1">
      <alignment horizontal="center" vertical="center" shrinkToFit="1"/>
    </xf>
    <xf numFmtId="10" fontId="10" fillId="0" borderId="7" xfId="3" applyNumberFormat="1" applyFont="1" applyFill="1" applyBorder="1" applyAlignment="1">
      <alignment shrinkToFit="1"/>
    </xf>
    <xf numFmtId="10" fontId="11" fillId="0" borderId="7" xfId="3" applyNumberFormat="1" applyFont="1" applyFill="1" applyBorder="1" applyAlignment="1">
      <alignment shrinkToFit="1"/>
    </xf>
    <xf numFmtId="0" fontId="9" fillId="0" borderId="0" xfId="1" applyNumberFormat="1" applyFont="1" applyFill="1" applyAlignment="1">
      <alignment horizontal="center" vertical="center" wrapText="1"/>
    </xf>
    <xf numFmtId="0" fontId="10" fillId="0" borderId="11" xfId="1" applyFont="1" applyFill="1" applyBorder="1" applyAlignment="1">
      <alignment wrapText="1"/>
    </xf>
    <xf numFmtId="0" fontId="12" fillId="0" borderId="6" xfId="1" applyFont="1" applyFill="1" applyBorder="1" applyAlignment="1">
      <alignment wrapText="1"/>
    </xf>
    <xf numFmtId="43" fontId="10" fillId="0" borderId="7" xfId="1" applyNumberFormat="1" applyFont="1" applyFill="1" applyBorder="1" applyAlignment="1">
      <alignment wrapText="1"/>
    </xf>
    <xf numFmtId="43" fontId="10" fillId="0" borderId="7" xfId="2" applyFont="1" applyFill="1" applyBorder="1" applyAlignment="1">
      <alignment shrinkToFit="1"/>
    </xf>
    <xf numFmtId="187" fontId="10" fillId="0" borderId="7" xfId="3" applyNumberFormat="1" applyFont="1" applyFill="1" applyBorder="1" applyAlignment="1">
      <alignment shrinkToFit="1"/>
    </xf>
    <xf numFmtId="0" fontId="10" fillId="0" borderId="0" xfId="1" applyFont="1" applyFill="1" applyAlignment="1">
      <alignment wrapText="1"/>
    </xf>
    <xf numFmtId="0" fontId="3" fillId="0" borderId="8" xfId="1" applyFont="1" applyFill="1" applyBorder="1" applyAlignment="1">
      <alignment wrapText="1"/>
    </xf>
    <xf numFmtId="0" fontId="3" fillId="0" borderId="7" xfId="1" applyFont="1" applyFill="1" applyBorder="1" applyAlignment="1">
      <alignment wrapText="1"/>
    </xf>
    <xf numFmtId="49" fontId="3" fillId="0" borderId="7" xfId="1" applyNumberFormat="1" applyFont="1" applyFill="1" applyBorder="1" applyAlignment="1">
      <alignment horizontal="center" shrinkToFit="1"/>
    </xf>
    <xf numFmtId="189" fontId="14" fillId="0" borderId="7" xfId="4" applyNumberFormat="1" applyFont="1" applyFill="1" applyBorder="1" applyAlignment="1">
      <alignment wrapText="1"/>
    </xf>
    <xf numFmtId="43" fontId="3" fillId="0" borderId="7" xfId="2" applyFont="1" applyFill="1" applyBorder="1" applyAlignment="1">
      <alignment shrinkToFit="1"/>
    </xf>
    <xf numFmtId="43" fontId="7" fillId="0" borderId="7" xfId="2" applyFont="1" applyFill="1" applyBorder="1" applyAlignment="1">
      <alignment shrinkToFit="1"/>
    </xf>
    <xf numFmtId="10" fontId="7" fillId="0" borderId="7" xfId="3" applyNumberFormat="1" applyFont="1" applyFill="1" applyBorder="1" applyAlignment="1">
      <alignment shrinkToFit="1"/>
    </xf>
    <xf numFmtId="10" fontId="5" fillId="0" borderId="7" xfId="3" applyNumberFormat="1" applyFont="1" applyFill="1" applyBorder="1" applyAlignment="1">
      <alignment shrinkToFit="1"/>
    </xf>
    <xf numFmtId="187" fontId="3" fillId="0" borderId="7" xfId="3" applyNumberFormat="1" applyFont="1" applyFill="1" applyBorder="1" applyAlignment="1">
      <alignment shrinkToFit="1"/>
    </xf>
    <xf numFmtId="43" fontId="3" fillId="0" borderId="7" xfId="2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0" fontId="3" fillId="0" borderId="7" xfId="3" applyNumberFormat="1" applyFont="1" applyFill="1" applyBorder="1" applyAlignment="1">
      <alignment shrinkToFit="1"/>
    </xf>
    <xf numFmtId="0" fontId="10" fillId="0" borderId="8" xfId="1" applyFont="1" applyFill="1" applyBorder="1" applyAlignment="1">
      <alignment wrapText="1"/>
    </xf>
    <xf numFmtId="49" fontId="10" fillId="0" borderId="7" xfId="1" applyNumberFormat="1" applyFont="1" applyFill="1" applyBorder="1" applyAlignment="1">
      <alignment horizontal="center" shrinkToFit="1"/>
    </xf>
    <xf numFmtId="189" fontId="16" fillId="0" borderId="7" xfId="4" applyNumberFormat="1" applyFont="1" applyFill="1" applyBorder="1" applyAlignment="1">
      <alignment wrapText="1"/>
    </xf>
    <xf numFmtId="43" fontId="7" fillId="0" borderId="7" xfId="2" applyFont="1" applyFill="1" applyBorder="1" applyAlignment="1">
      <alignment wrapText="1"/>
    </xf>
    <xf numFmtId="0" fontId="3" fillId="0" borderId="7" xfId="1" applyFont="1" applyFill="1" applyBorder="1" applyAlignment="1">
      <alignment horizontal="center" shrinkToFit="1"/>
    </xf>
    <xf numFmtId="190" fontId="3" fillId="0" borderId="7" xfId="1" applyNumberFormat="1" applyFont="1" applyFill="1" applyBorder="1" applyAlignment="1">
      <alignment wrapText="1"/>
    </xf>
    <xf numFmtId="14" fontId="3" fillId="0" borderId="7" xfId="1" applyNumberFormat="1" applyFont="1" applyFill="1" applyBorder="1" applyAlignment="1">
      <alignment wrapText="1"/>
    </xf>
    <xf numFmtId="0" fontId="17" fillId="0" borderId="8" xfId="1" applyFont="1" applyFill="1" applyBorder="1" applyAlignment="1">
      <alignment wrapText="1"/>
    </xf>
    <xf numFmtId="0" fontId="17" fillId="0" borderId="7" xfId="1" applyFont="1" applyFill="1" applyBorder="1" applyAlignment="1">
      <alignment horizontal="center" shrinkToFit="1"/>
    </xf>
    <xf numFmtId="14" fontId="17" fillId="0" borderId="7" xfId="1" applyNumberFormat="1" applyFont="1" applyFill="1" applyBorder="1" applyAlignment="1">
      <alignment wrapText="1"/>
    </xf>
    <xf numFmtId="43" fontId="17" fillId="0" borderId="7" xfId="2" applyFont="1" applyFill="1" applyBorder="1" applyAlignment="1">
      <alignment shrinkToFit="1"/>
    </xf>
    <xf numFmtId="10" fontId="17" fillId="0" borderId="7" xfId="3" applyNumberFormat="1" applyFont="1" applyFill="1" applyBorder="1" applyAlignment="1">
      <alignment shrinkToFit="1"/>
    </xf>
    <xf numFmtId="10" fontId="19" fillId="0" borderId="7" xfId="3" applyNumberFormat="1" applyFont="1" applyFill="1" applyBorder="1" applyAlignment="1">
      <alignment shrinkToFit="1"/>
    </xf>
    <xf numFmtId="187" fontId="17" fillId="0" borderId="7" xfId="3" applyNumberFormat="1" applyFont="1" applyFill="1" applyBorder="1" applyAlignment="1">
      <alignment shrinkToFit="1"/>
    </xf>
    <xf numFmtId="43" fontId="17" fillId="0" borderId="7" xfId="2" applyFont="1" applyFill="1" applyBorder="1" applyAlignment="1">
      <alignment wrapText="1"/>
    </xf>
    <xf numFmtId="0" fontId="17" fillId="0" borderId="0" xfId="1" applyFont="1" applyFill="1" applyAlignment="1">
      <alignment wrapText="1"/>
    </xf>
    <xf numFmtId="43" fontId="6" fillId="0" borderId="7" xfId="2" applyFont="1" applyFill="1" applyBorder="1" applyAlignment="1">
      <alignment shrinkToFit="1"/>
    </xf>
    <xf numFmtId="187" fontId="5" fillId="0" borderId="7" xfId="3" applyNumberFormat="1" applyFont="1" applyFill="1" applyBorder="1" applyAlignment="1">
      <alignment shrinkToFit="1"/>
    </xf>
    <xf numFmtId="0" fontId="4" fillId="0" borderId="8" xfId="1" applyFont="1" applyFill="1" applyBorder="1" applyAlignment="1">
      <alignment wrapText="1"/>
    </xf>
    <xf numFmtId="0" fontId="4" fillId="0" borderId="7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wrapText="1"/>
    </xf>
    <xf numFmtId="43" fontId="4" fillId="0" borderId="7" xfId="2" applyFont="1" applyFill="1" applyBorder="1" applyAlignment="1">
      <alignment shrinkToFit="1"/>
    </xf>
    <xf numFmtId="10" fontId="4" fillId="0" borderId="7" xfId="3" applyNumberFormat="1" applyFont="1" applyFill="1" applyBorder="1" applyAlignment="1">
      <alignment shrinkToFit="1"/>
    </xf>
    <xf numFmtId="187" fontId="4" fillId="0" borderId="7" xfId="3" applyNumberFormat="1" applyFont="1" applyFill="1" applyBorder="1" applyAlignment="1">
      <alignment shrinkToFit="1"/>
    </xf>
    <xf numFmtId="43" fontId="4" fillId="0" borderId="7" xfId="2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10" fillId="0" borderId="7" xfId="1" applyFont="1" applyFill="1" applyBorder="1" applyAlignment="1">
      <alignment wrapText="1"/>
    </xf>
    <xf numFmtId="1" fontId="3" fillId="0" borderId="8" xfId="2" applyNumberFormat="1" applyFont="1" applyFill="1" applyBorder="1" applyAlignment="1">
      <alignment horizontal="center" wrapText="1"/>
    </xf>
    <xf numFmtId="43" fontId="3" fillId="0" borderId="0" xfId="2" applyFont="1" applyFill="1" applyAlignment="1">
      <alignment wrapText="1"/>
    </xf>
    <xf numFmtId="10" fontId="22" fillId="0" borderId="7" xfId="3" applyNumberFormat="1" applyFont="1" applyFill="1" applyBorder="1" applyAlignment="1">
      <alignment shrinkToFit="1"/>
    </xf>
    <xf numFmtId="187" fontId="7" fillId="0" borderId="7" xfId="3" applyNumberFormat="1" applyFont="1" applyFill="1" applyBorder="1" applyAlignment="1">
      <alignment shrinkToFit="1"/>
    </xf>
    <xf numFmtId="43" fontId="7" fillId="0" borderId="0" xfId="2" applyFont="1" applyFill="1" applyAlignment="1">
      <alignment wrapText="1"/>
    </xf>
    <xf numFmtId="191" fontId="3" fillId="0" borderId="7" xfId="2" applyNumberFormat="1" applyFont="1" applyFill="1" applyBorder="1" applyAlignment="1">
      <alignment shrinkToFit="1"/>
    </xf>
    <xf numFmtId="0" fontId="3" fillId="0" borderId="7" xfId="1" applyFont="1" applyFill="1" applyBorder="1" applyAlignment="1">
      <alignment horizontal="center" wrapText="1"/>
    </xf>
    <xf numFmtId="1" fontId="3" fillId="0" borderId="7" xfId="2" applyNumberFormat="1" applyFont="1" applyFill="1" applyBorder="1" applyAlignment="1">
      <alignment horizontal="center" wrapText="1"/>
    </xf>
    <xf numFmtId="43" fontId="7" fillId="0" borderId="7" xfId="2" applyFont="1" applyFill="1" applyBorder="1" applyAlignment="1">
      <alignment horizontal="center" shrinkToFit="1"/>
    </xf>
    <xf numFmtId="191" fontId="7" fillId="0" borderId="7" xfId="2" applyNumberFormat="1" applyFont="1" applyFill="1" applyBorder="1" applyAlignment="1">
      <alignment shrinkToFit="1"/>
    </xf>
    <xf numFmtId="1" fontId="3" fillId="0" borderId="7" xfId="2" applyNumberFormat="1" applyFont="1" applyFill="1" applyBorder="1" applyAlignment="1">
      <alignment wrapText="1"/>
    </xf>
    <xf numFmtId="43" fontId="5" fillId="0" borderId="7" xfId="2" applyFont="1" applyFill="1" applyBorder="1" applyAlignment="1">
      <alignment shrinkToFit="1"/>
    </xf>
    <xf numFmtId="1" fontId="3" fillId="0" borderId="7" xfId="2" applyNumberFormat="1" applyFont="1" applyFill="1" applyBorder="1" applyAlignment="1">
      <alignment horizontal="center" vertical="center" wrapText="1"/>
    </xf>
    <xf numFmtId="43" fontId="3" fillId="0" borderId="7" xfId="2" applyFont="1" applyFill="1" applyBorder="1" applyAlignment="1">
      <alignment horizontal="right" vertical="center" wrapText="1"/>
    </xf>
    <xf numFmtId="187" fontId="3" fillId="0" borderId="7" xfId="3" applyNumberFormat="1" applyFont="1" applyFill="1" applyBorder="1" applyAlignment="1">
      <alignment horizontal="right" vertical="center" shrinkToFit="1"/>
    </xf>
    <xf numFmtId="43" fontId="5" fillId="0" borderId="7" xfId="2" applyFont="1" applyFill="1" applyBorder="1" applyAlignment="1">
      <alignment horizontal="center" vertical="center" shrinkToFit="1"/>
    </xf>
    <xf numFmtId="43" fontId="3" fillId="0" borderId="0" xfId="2" applyFont="1" applyFill="1" applyAlignment="1">
      <alignment horizontal="right" vertical="center" wrapText="1"/>
    </xf>
    <xf numFmtId="43" fontId="5" fillId="0" borderId="7" xfId="2" applyFont="1" applyFill="1" applyBorder="1" applyAlignment="1">
      <alignment horizontal="right" vertical="center" shrinkToFi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shrinkToFit="1"/>
    </xf>
    <xf numFmtId="43" fontId="3" fillId="0" borderId="0" xfId="2" applyFont="1" applyFill="1" applyAlignment="1">
      <alignment shrinkToFit="1"/>
    </xf>
    <xf numFmtId="10" fontId="3" fillId="0" borderId="0" xfId="3" applyNumberFormat="1" applyFont="1" applyFill="1" applyAlignment="1">
      <alignment horizontal="center" shrinkToFit="1"/>
    </xf>
    <xf numFmtId="10" fontId="5" fillId="0" borderId="0" xfId="3" applyNumberFormat="1" applyFont="1" applyFill="1" applyAlignment="1">
      <alignment horizontal="center" shrinkToFit="1"/>
    </xf>
    <xf numFmtId="43" fontId="3" fillId="0" borderId="0" xfId="2" applyFont="1" applyFill="1" applyAlignment="1">
      <alignment horizontal="right" shrinkToFit="1"/>
    </xf>
    <xf numFmtId="187" fontId="3" fillId="0" borderId="0" xfId="3" applyNumberFormat="1" applyFont="1" applyFill="1" applyAlignment="1">
      <alignment horizontal="center" shrinkToFit="1"/>
    </xf>
    <xf numFmtId="43" fontId="3" fillId="0" borderId="0" xfId="2" applyFont="1" applyFill="1" applyAlignment="1">
      <alignment horizontal="left" shrinkToFit="1"/>
    </xf>
    <xf numFmtId="43" fontId="3" fillId="0" borderId="0" xfId="2" applyFont="1" applyFill="1"/>
    <xf numFmtId="49" fontId="3" fillId="0" borderId="7" xfId="2" applyNumberFormat="1" applyFont="1" applyFill="1" applyBorder="1" applyAlignment="1">
      <alignment horizontal="center" vertical="center" shrinkToFit="1"/>
    </xf>
    <xf numFmtId="43" fontId="7" fillId="2" borderId="2" xfId="2" applyFont="1" applyFill="1" applyBorder="1" applyAlignment="1">
      <alignment horizontal="center" vertical="center" shrinkToFit="1"/>
    </xf>
    <xf numFmtId="43" fontId="6" fillId="2" borderId="5" xfId="2" applyFont="1" applyFill="1" applyBorder="1" applyAlignment="1">
      <alignment horizontal="center" vertical="center" shrinkToFit="1"/>
    </xf>
    <xf numFmtId="43" fontId="7" fillId="2" borderId="5" xfId="2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shrinkToFit="1"/>
    </xf>
    <xf numFmtId="43" fontId="7" fillId="0" borderId="6" xfId="2" applyFont="1" applyFill="1" applyBorder="1" applyAlignment="1">
      <alignment horizontal="center" vertical="center" shrinkToFit="1"/>
    </xf>
    <xf numFmtId="43" fontId="3" fillId="0" borderId="6" xfId="2" applyFont="1" applyFill="1" applyBorder="1" applyAlignment="1">
      <alignment horizontal="center" vertical="center" shrinkToFit="1"/>
    </xf>
    <xf numFmtId="10" fontId="3" fillId="0" borderId="6" xfId="3" applyNumberFormat="1" applyFont="1" applyFill="1" applyBorder="1" applyAlignment="1">
      <alignment horizontal="center" vertical="center" shrinkToFit="1"/>
    </xf>
    <xf numFmtId="188" fontId="3" fillId="0" borderId="6" xfId="2" applyNumberFormat="1" applyFont="1" applyFill="1" applyBorder="1" applyAlignment="1">
      <alignment horizontal="center" vertical="center" shrinkToFit="1"/>
    </xf>
    <xf numFmtId="10" fontId="5" fillId="0" borderId="6" xfId="3" applyNumberFormat="1" applyFont="1" applyFill="1" applyBorder="1" applyAlignment="1">
      <alignment horizontal="center" vertical="center" shrinkToFit="1"/>
    </xf>
    <xf numFmtId="187" fontId="3" fillId="0" borderId="7" xfId="3" applyNumberFormat="1" applyFont="1" applyFill="1" applyBorder="1" applyAlignment="1">
      <alignment horizontal="center" vertical="center" shrinkToFit="1"/>
    </xf>
    <xf numFmtId="43" fontId="3" fillId="0" borderId="6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shrinkToFit="1"/>
    </xf>
    <xf numFmtId="191" fontId="4" fillId="0" borderId="7" xfId="2" applyNumberFormat="1" applyFont="1" applyFill="1" applyBorder="1" applyAlignment="1">
      <alignment shrinkToFit="1"/>
    </xf>
    <xf numFmtId="43" fontId="4" fillId="0" borderId="15" xfId="2" applyFont="1" applyFill="1" applyBorder="1" applyAlignment="1">
      <alignment wrapText="1"/>
    </xf>
    <xf numFmtId="43" fontId="3" fillId="0" borderId="7" xfId="2" applyFont="1" applyFill="1" applyBorder="1" applyAlignment="1">
      <alignment horizontal="center" shrinkToFit="1"/>
    </xf>
    <xf numFmtId="43" fontId="3" fillId="0" borderId="7" xfId="2" applyFont="1" applyFill="1" applyBorder="1" applyAlignment="1">
      <alignment vertical="center" wrapText="1"/>
    </xf>
    <xf numFmtId="43" fontId="3" fillId="0" borderId="7" xfId="2" applyFont="1" applyFill="1" applyBorder="1" applyAlignment="1">
      <alignment vertical="center" shrinkToFit="1"/>
    </xf>
    <xf numFmtId="191" fontId="3" fillId="0" borderId="7" xfId="2" applyNumberFormat="1" applyFont="1" applyFill="1" applyBorder="1" applyAlignment="1">
      <alignment vertical="center" shrinkToFit="1"/>
    </xf>
    <xf numFmtId="10" fontId="3" fillId="0" borderId="7" xfId="3" applyNumberFormat="1" applyFont="1" applyFill="1" applyBorder="1" applyAlignment="1">
      <alignment vertical="center" shrinkToFit="1"/>
    </xf>
    <xf numFmtId="10" fontId="5" fillId="0" borderId="7" xfId="3" applyNumberFormat="1" applyFont="1" applyFill="1" applyBorder="1" applyAlignment="1">
      <alignment vertical="center" shrinkToFit="1"/>
    </xf>
    <xf numFmtId="187" fontId="3" fillId="0" borderId="7" xfId="3" applyNumberFormat="1" applyFont="1" applyFill="1" applyBorder="1" applyAlignment="1">
      <alignment vertical="center" shrinkToFit="1"/>
    </xf>
    <xf numFmtId="43" fontId="5" fillId="0" borderId="7" xfId="2" applyFont="1" applyFill="1" applyBorder="1" applyAlignment="1">
      <alignment vertical="center" shrinkToFit="1"/>
    </xf>
    <xf numFmtId="43" fontId="3" fillId="0" borderId="0" xfId="2" applyFont="1" applyFill="1" applyAlignment="1">
      <alignment vertical="center" wrapText="1"/>
    </xf>
    <xf numFmtId="43" fontId="3" fillId="0" borderId="7" xfId="2" applyFont="1" applyFill="1" applyBorder="1" applyAlignment="1">
      <alignment horizontal="right" vertical="center" shrinkToFit="1"/>
    </xf>
    <xf numFmtId="10" fontId="3" fillId="0" borderId="7" xfId="3" applyNumberFormat="1" applyFont="1" applyFill="1" applyBorder="1" applyAlignment="1">
      <alignment horizontal="center" vertical="center" shrinkToFit="1"/>
    </xf>
    <xf numFmtId="10" fontId="5" fillId="0" borderId="7" xfId="3" applyNumberFormat="1" applyFont="1" applyFill="1" applyBorder="1" applyAlignment="1">
      <alignment horizontal="right" vertical="center" shrinkToFit="1"/>
    </xf>
    <xf numFmtId="0" fontId="4" fillId="0" borderId="2" xfId="1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shrinkToFit="1"/>
    </xf>
    <xf numFmtId="43" fontId="10" fillId="0" borderId="6" xfId="1" applyNumberFormat="1" applyFont="1" applyFill="1" applyBorder="1" applyAlignment="1">
      <alignment horizontal="center" shrinkToFit="1"/>
    </xf>
    <xf numFmtId="49" fontId="15" fillId="0" borderId="7" xfId="5" applyNumberFormat="1" applyFont="1" applyBorder="1" applyAlignment="1"/>
    <xf numFmtId="0" fontId="18" fillId="0" borderId="7" xfId="5" applyFont="1" applyFill="1" applyBorder="1" applyAlignment="1">
      <alignment horizontal="left" vertical="center"/>
    </xf>
    <xf numFmtId="49" fontId="20" fillId="0" borderId="7" xfId="5" applyNumberFormat="1" applyFont="1" applyBorder="1" applyAlignment="1">
      <alignment horizontal="center" vertical="top" shrinkToFit="1"/>
    </xf>
    <xf numFmtId="0" fontId="6" fillId="0" borderId="12" xfId="5" applyFont="1" applyFill="1" applyBorder="1" applyAlignment="1">
      <alignment wrapText="1"/>
    </xf>
    <xf numFmtId="0" fontId="21" fillId="0" borderId="6" xfId="5" quotePrefix="1" applyFont="1" applyFill="1" applyBorder="1" applyAlignment="1">
      <alignment horizontal="center" shrinkToFit="1"/>
    </xf>
    <xf numFmtId="1" fontId="21" fillId="0" borderId="7" xfId="5" quotePrefix="1" applyNumberFormat="1" applyFont="1" applyFill="1" applyBorder="1" applyAlignment="1">
      <alignment horizontal="center" shrinkToFit="1"/>
    </xf>
    <xf numFmtId="0" fontId="4" fillId="0" borderId="15" xfId="5" applyFont="1" applyFill="1" applyBorder="1" applyAlignment="1">
      <alignment wrapText="1"/>
    </xf>
    <xf numFmtId="0" fontId="23" fillId="3" borderId="16" xfId="5" applyFont="1" applyFill="1" applyBorder="1" applyAlignment="1">
      <alignment wrapText="1"/>
    </xf>
    <xf numFmtId="9" fontId="27" fillId="0" borderId="0" xfId="6" applyFont="1" applyFill="1"/>
    <xf numFmtId="0" fontId="27" fillId="0" borderId="0" xfId="1" applyFont="1" applyFill="1"/>
    <xf numFmtId="0" fontId="28" fillId="0" borderId="0" xfId="1" applyNumberFormat="1" applyFont="1" applyFill="1" applyAlignment="1">
      <alignment horizontal="center" vertical="center" wrapText="1"/>
    </xf>
    <xf numFmtId="0" fontId="29" fillId="0" borderId="0" xfId="1" applyFont="1" applyFill="1" applyAlignment="1">
      <alignment wrapText="1"/>
    </xf>
    <xf numFmtId="0" fontId="27" fillId="0" borderId="0" xfId="1" applyFont="1" applyFill="1" applyAlignment="1">
      <alignment wrapText="1"/>
    </xf>
    <xf numFmtId="43" fontId="27" fillId="0" borderId="0" xfId="1" applyNumberFormat="1" applyFont="1" applyFill="1" applyAlignment="1">
      <alignment wrapText="1"/>
    </xf>
    <xf numFmtId="43" fontId="29" fillId="0" borderId="0" xfId="1" applyNumberFormat="1" applyFont="1" applyFill="1" applyAlignment="1">
      <alignment wrapText="1"/>
    </xf>
    <xf numFmtId="43" fontId="30" fillId="0" borderId="0" xfId="1" applyNumberFormat="1" applyFont="1" applyFill="1" applyAlignment="1">
      <alignment wrapText="1"/>
    </xf>
    <xf numFmtId="0" fontId="30" fillId="0" borderId="0" xfId="1" applyFont="1" applyFill="1" applyAlignment="1">
      <alignment wrapText="1"/>
    </xf>
    <xf numFmtId="43" fontId="27" fillId="0" borderId="0" xfId="2" applyFont="1" applyFill="1" applyAlignment="1">
      <alignment wrapText="1"/>
    </xf>
    <xf numFmtId="43" fontId="31" fillId="0" borderId="0" xfId="2" applyFont="1" applyFill="1" applyAlignment="1">
      <alignment wrapText="1"/>
    </xf>
    <xf numFmtId="9" fontId="27" fillId="0" borderId="0" xfId="6" applyFont="1" applyFill="1" applyAlignment="1">
      <alignment wrapText="1"/>
    </xf>
    <xf numFmtId="9" fontId="27" fillId="4" borderId="0" xfId="6" applyFont="1" applyFill="1" applyAlignment="1">
      <alignment horizontal="center" vertical="center"/>
    </xf>
    <xf numFmtId="0" fontId="27" fillId="4" borderId="0" xfId="1" applyFont="1" applyFill="1" applyAlignment="1">
      <alignment horizontal="center" vertical="center"/>
    </xf>
    <xf numFmtId="9" fontId="27" fillId="4" borderId="0" xfId="6" applyFont="1" applyFill="1" applyAlignment="1">
      <alignment horizontal="center"/>
    </xf>
    <xf numFmtId="10" fontId="27" fillId="0" borderId="0" xfId="6" applyNumberFormat="1" applyFont="1" applyFill="1"/>
    <xf numFmtId="10" fontId="27" fillId="4" borderId="0" xfId="6" applyNumberFormat="1" applyFont="1" applyFill="1" applyAlignment="1">
      <alignment horizontal="center" vertical="center"/>
    </xf>
    <xf numFmtId="10" fontId="27" fillId="4" borderId="0" xfId="6" applyNumberFormat="1" applyFont="1" applyFill="1" applyAlignment="1">
      <alignment horizontal="center"/>
    </xf>
    <xf numFmtId="10" fontId="27" fillId="0" borderId="0" xfId="6" applyNumberFormat="1" applyFont="1" applyFill="1" applyAlignment="1">
      <alignment wrapText="1"/>
    </xf>
    <xf numFmtId="43" fontId="4" fillId="0" borderId="2" xfId="1" applyNumberFormat="1" applyFont="1" applyFill="1" applyBorder="1" applyAlignment="1">
      <alignment horizontal="center" vertical="center" shrinkToFi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left" wrapText="1"/>
    </xf>
    <xf numFmtId="0" fontId="12" fillId="0" borderId="14" xfId="5" applyFont="1" applyFill="1" applyBorder="1" applyAlignment="1">
      <alignment horizontal="left" wrapText="1"/>
    </xf>
    <xf numFmtId="43" fontId="3" fillId="0" borderId="0" xfId="2" applyFont="1" applyFill="1" applyAlignment="1">
      <alignment horizontal="center" shrinkToFit="1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43" fontId="4" fillId="0" borderId="3" xfId="2" applyFont="1" applyFill="1" applyBorder="1" applyAlignment="1">
      <alignment horizontal="center" vertical="center" shrinkToFit="1"/>
    </xf>
    <xf numFmtId="43" fontId="4" fillId="0" borderId="3" xfId="2" applyFont="1" applyFill="1" applyBorder="1" applyAlignment="1">
      <alignment horizontal="center" vertical="center"/>
    </xf>
  </cellXfs>
  <cellStyles count="7">
    <cellStyle name="Normal" xfId="0" builtinId="0"/>
    <cellStyle name="Normal_เตรียมฯปี51.สชป1-new 2" xfId="4"/>
    <cellStyle name="Percent" xfId="6" builtinId="5"/>
    <cellStyle name="เครื่องหมายจุลภาค 2" xfId="2"/>
    <cellStyle name="ปกติ 2" xfId="1"/>
    <cellStyle name="ปกติ 3" xfId="5"/>
    <cellStyle name="เปอร์เซ็นต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588;&#3623;&#3610;&#3588;&#3640;&#3617;&#3591;&#3610;&#3611;&#3619;&#3632;&#3617;&#3634;&#3603;%20600(010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619;&#3634;&#3618;&#3591;&#3634;&#3609;%20(version%2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588;&#3623;&#3610;&#3588;&#3640;&#3617;&#3591;&#3610;&#3611;&#3619;&#3632;&#3617;&#3634;&#3603;%20600(0101)%20&#3614;&#3619;&#360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588;&#3623;&#3610;&#3588;&#3640;&#3617;&#3591;&#3610;&#3611;&#3619;&#3632;&#3617;&#3634;&#3603;600%20(01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0/&#3588;&#3623;&#3610;&#3588;&#3640;&#3617;&#3591;&#3610;&#3611;&#3619;&#3632;&#3617;&#3634;&#3603;%20600(0101)%20&#3615;&#3639;&#3657;&#3609;&#3615;&#364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1/&#3626;&#3635;&#3648;&#3609;&#3634;&#3586;&#3629;&#3591;%20&#3588;&#3623;&#3610;&#3588;&#3640;&#3617;&#3591;&#3610;&#3611;&#3619;&#3632;&#3617;&#3634;&#3603;%20600(0104)%20&#3611;&#3657;&#3629;&#3591;&#3585;&#3633;&#3609;&#3605;&#3621;&#3636;&#3656;&#359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588;&#3623;&#3610;&#3588;&#3640;&#3617;&#3591;&#3610;&#3611;&#3619;&#3632;&#3617;&#3634;&#3603;%20600(0104)%20&#3611;&#3657;&#3629;&#3591;&#3585;&#3633;&#3609;&#3605;&#3621;&#3636;&#3656;&#359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3588;&#3623;&#3610;&#3588;&#3640;&#3617;&#3591;&#3610;&#3611;&#3619;&#3632;&#3617;&#3634;&#3603;%202562/&#3588;&#3623;&#3610;&#3588;&#3640;&#3617;&#3591;&#3610;&#3611;&#3619;&#3632;&#3617;&#3634;&#3603;%20&#3591;&#3610;&#3614;&#3633;&#3602;&#3609;&#3634;&#3592;&#3633;&#3591;&#3627;&#3623;&#3633;&#3604;&#3611;&#3637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ชลประทานน่าน (2)"/>
      <sheetName val="ประชุม หน่วยล้าน กราฟ (2)"/>
      <sheetName val="ชลประทานน่าน"/>
      <sheetName val="ค่าจ้างชี่วคราว"/>
      <sheetName val="Index"/>
      <sheetName val="1"/>
      <sheetName val="2"/>
      <sheetName val="10513"/>
      <sheetName val="514"/>
      <sheetName val="515"/>
      <sheetName val="516 "/>
      <sheetName val="7"/>
      <sheetName val="2L- ฝายสา"/>
      <sheetName val="9"/>
      <sheetName val="CN3"/>
      <sheetName val="FD 7 (1052)"/>
      <sheetName val="12"/>
      <sheetName val="13"/>
      <sheetName val="14"/>
      <sheetName val="FE"/>
      <sheetName val="16"/>
      <sheetName val="FN5"/>
      <sheetName val="ตอบ ทางลำลัยง"/>
      <sheetName val="18"/>
      <sheetName val="19"/>
      <sheetName val="20"/>
      <sheetName val="21"/>
      <sheetName val="ห้วยหวะ"/>
      <sheetName val="V89"/>
      <sheetName val="X41"/>
      <sheetName val="ทางลำเลียง"/>
      <sheetName val="FO1"/>
      <sheetName val="FO01จ้าง"/>
      <sheetName val="28"/>
      <sheetName val="29"/>
      <sheetName val="30"/>
      <sheetName val="อัฒนาองค์กร"/>
      <sheetName val="32"/>
      <sheetName val="33"/>
      <sheetName val="34"/>
      <sheetName val="คชจ พัฒนาความรู้"/>
      <sheetName val="41"/>
      <sheetName val="42"/>
      <sheetName val="Sheet3"/>
      <sheetName val="43"/>
      <sheetName val="44"/>
      <sheetName val="Sheet1"/>
    </sheetNames>
    <sheetDataSet>
      <sheetData sheetId="0"/>
      <sheetData sheetId="1"/>
      <sheetData sheetId="2"/>
      <sheetData sheetId="3">
        <row r="2">
          <cell r="A2" t="str">
            <v>ณ.วันที่  31  มกราคม  2562</v>
          </cell>
        </row>
      </sheetData>
      <sheetData sheetId="4"/>
      <sheetData sheetId="5">
        <row r="5">
          <cell r="B5" t="str">
            <v>พื้นฐานด้านการจัดการน้ำและสร้างการเติบโตบนคุณภาพชีวิตที่เป็นมิตรกับสิ่งแวดล้อมอย่างยั่งยืน</v>
          </cell>
        </row>
        <row r="6">
          <cell r="C6" t="str">
            <v>0700356001410087</v>
          </cell>
          <cell r="F6" t="str">
            <v>บำรุงรักษาหัวงานและคลองส่งน้ำ</v>
          </cell>
          <cell r="AD6">
            <v>1596950</v>
          </cell>
          <cell r="AE6">
            <v>105080.1</v>
          </cell>
          <cell r="AG6">
            <v>0</v>
          </cell>
        </row>
        <row r="7">
          <cell r="C7" t="str">
            <v>0700356001410095</v>
          </cell>
          <cell r="F7" t="str">
            <v xml:space="preserve">บริหารการส่งน้ำโครงการชลประทาน </v>
          </cell>
          <cell r="AD7">
            <v>353000</v>
          </cell>
          <cell r="AE7">
            <v>33600</v>
          </cell>
          <cell r="AG7">
            <v>0</v>
          </cell>
        </row>
        <row r="8">
          <cell r="C8" t="str">
            <v>0700356001410674</v>
          </cell>
          <cell r="AD8">
            <v>0</v>
          </cell>
          <cell r="AE8">
            <v>0</v>
          </cell>
          <cell r="AG8">
            <v>0</v>
          </cell>
        </row>
        <row r="9">
          <cell r="C9" t="str">
            <v>0700349052410447</v>
          </cell>
          <cell r="F9" t="str">
            <v xml:space="preserve">ซ่อมแซมบำรุงรักษาระบบชลประทาน </v>
          </cell>
          <cell r="I9">
            <v>400000</v>
          </cell>
          <cell r="AG9">
            <v>0</v>
          </cell>
        </row>
        <row r="10">
          <cell r="F10" t="str">
            <v xml:space="preserve">ซ่อมแซมบำรุงรักษาระบบชลประทาน </v>
          </cell>
          <cell r="AD10">
            <v>600000</v>
          </cell>
          <cell r="AE10">
            <v>0</v>
          </cell>
          <cell r="AG10">
            <v>0</v>
          </cell>
        </row>
        <row r="11">
          <cell r="C11" t="str">
            <v>0700349052410448</v>
          </cell>
          <cell r="F11" t="str">
            <v xml:space="preserve">ซ่อมแซมระบบส่งน้ำคลอง RMC อ่างเก็บน้ำน้ำแหง (กลาง พรด.) อำเภอนาน้อย </v>
          </cell>
          <cell r="AD11">
            <v>1488000</v>
          </cell>
          <cell r="AE11">
            <v>401400.98</v>
          </cell>
          <cell r="AG11">
            <v>341958</v>
          </cell>
        </row>
        <row r="12">
          <cell r="C12" t="str">
            <v>0700349052410449</v>
          </cell>
          <cell r="F12" t="str">
            <v xml:space="preserve">ซ่อมแซมระบบส่งน้ำฝายนาบง (พมพ.)  อำเภอบ่อเกลือ </v>
          </cell>
          <cell r="AD12">
            <v>1900000</v>
          </cell>
          <cell r="AE12">
            <v>651962</v>
          </cell>
          <cell r="AG12">
            <v>683796.5</v>
          </cell>
        </row>
        <row r="13">
          <cell r="C13" t="str">
            <v>0700349052410450</v>
          </cell>
          <cell r="F13" t="str">
            <v xml:space="preserve">ซ่อมแซมคลองส่งน้ำ 1R-RMC อ่างเก็บน้ำน้ำงอบ  อำเภอทุ่งช้าง </v>
          </cell>
          <cell r="AD13">
            <v>932000</v>
          </cell>
          <cell r="AE13">
            <v>826549.2</v>
          </cell>
          <cell r="AG13">
            <v>0</v>
          </cell>
        </row>
        <row r="14">
          <cell r="C14" t="str">
            <v>0700349052410451</v>
          </cell>
          <cell r="F14" t="str">
            <v xml:space="preserve">ซ่อมแซมระบบส่งน้ำคลอง LMC กม.5+890,7+700 อ่างเก็บน้ำน้ำแหง (กลาง )  อำเภอนาน้อย </v>
          </cell>
          <cell r="AD14">
            <v>0</v>
          </cell>
          <cell r="AE14">
            <v>0</v>
          </cell>
          <cell r="AG14">
            <v>0</v>
          </cell>
        </row>
        <row r="15">
          <cell r="C15" t="str">
            <v>0700349052410452</v>
          </cell>
          <cell r="F15" t="str">
            <v>ซ่อมแซมคลองส่งน้ำ LMC อ่างเก็บน้ำน้ำและ กม.1+900 ถึง กม.2+000 อำเภอทุ่งช้าง</v>
          </cell>
          <cell r="AD15">
            <v>905000</v>
          </cell>
          <cell r="AE15">
            <v>831631.65999999992</v>
          </cell>
          <cell r="AG15">
            <v>0</v>
          </cell>
        </row>
        <row r="16">
          <cell r="C16" t="str">
            <v>0700349052410453</v>
          </cell>
          <cell r="F16" t="str">
            <v>ซ่อมแซมคลองส่งน้ำ RMC ฝายน้ำสอด อำเภอทุ่งช้าง</v>
          </cell>
          <cell r="AD16">
            <v>862000</v>
          </cell>
          <cell r="AE16">
            <v>788751.5</v>
          </cell>
          <cell r="AG16">
            <v>0</v>
          </cell>
        </row>
        <row r="17">
          <cell r="C17" t="str">
            <v>0700349052410454</v>
          </cell>
          <cell r="F17" t="str">
            <v xml:space="preserve">ซ่อมแซมระบบส่งน้ำฝายลูกที่ 4 อ่างเก็บน้ำน้ำเกี๋ยน  อำเภอภูเพียง </v>
          </cell>
          <cell r="AD17">
            <v>938700</v>
          </cell>
          <cell r="AE17">
            <v>315250.40000000002</v>
          </cell>
          <cell r="AG17">
            <v>143390</v>
          </cell>
        </row>
        <row r="18">
          <cell r="C18" t="str">
            <v>0700349052410455</v>
          </cell>
          <cell r="F18" t="str">
            <v>ซ่อมแซมอาคารปลายคลอง 3R-LMC อ่างเก็บน้ำน้ำแหง (กลาง พรด.)  อำเภอนาน้อย</v>
          </cell>
          <cell r="AD18">
            <v>935461</v>
          </cell>
          <cell r="AE18">
            <v>832636.9</v>
          </cell>
          <cell r="AG18">
            <v>42480.890000000014</v>
          </cell>
        </row>
        <row r="19">
          <cell r="C19" t="str">
            <v>0700349052410ZA2</v>
          </cell>
          <cell r="F19" t="str">
            <v>ซ่อมแซมอาคารป้องกันตลิ่งท้ายอ่างเก็บน้ำน้ำพงษ์</v>
          </cell>
          <cell r="AD19">
            <v>6200000</v>
          </cell>
          <cell r="AE19">
            <v>105104.5</v>
          </cell>
          <cell r="AG19">
            <v>481600</v>
          </cell>
        </row>
        <row r="20">
          <cell r="C20" t="str">
            <v>0700356001410A26</v>
          </cell>
          <cell r="F20" t="str">
            <v>บำรุงรักษาทางลำเลียงใหญ่</v>
          </cell>
          <cell r="AD20">
            <v>859200</v>
          </cell>
          <cell r="AE20">
            <v>0</v>
          </cell>
          <cell r="AG20">
            <v>0</v>
          </cell>
        </row>
        <row r="21">
          <cell r="AD21">
            <v>0</v>
          </cell>
          <cell r="AE21">
            <v>0</v>
          </cell>
          <cell r="AG21">
            <v>0</v>
          </cell>
        </row>
        <row r="22">
          <cell r="AD22">
            <v>0</v>
          </cell>
          <cell r="AE22">
            <v>0</v>
          </cell>
          <cell r="AG22">
            <v>0</v>
          </cell>
        </row>
        <row r="23">
          <cell r="AD23">
            <v>0</v>
          </cell>
          <cell r="AE23">
            <v>0</v>
          </cell>
          <cell r="AG23">
            <v>0</v>
          </cell>
        </row>
        <row r="24">
          <cell r="AD24">
            <v>0</v>
          </cell>
          <cell r="AE24">
            <v>0</v>
          </cell>
          <cell r="AG24">
            <v>0</v>
          </cell>
        </row>
        <row r="25">
          <cell r="AD25">
            <v>0</v>
          </cell>
          <cell r="AE25">
            <v>0</v>
          </cell>
          <cell r="AG25">
            <v>0</v>
          </cell>
        </row>
        <row r="26">
          <cell r="AD26">
            <v>0</v>
          </cell>
          <cell r="AE26">
            <v>0</v>
          </cell>
          <cell r="AG26">
            <v>0</v>
          </cell>
        </row>
        <row r="27">
          <cell r="AD27">
            <v>0</v>
          </cell>
          <cell r="AE27">
            <v>0</v>
          </cell>
          <cell r="AG27">
            <v>0</v>
          </cell>
        </row>
        <row r="28">
          <cell r="AD28">
            <v>0</v>
          </cell>
          <cell r="AE28">
            <v>0</v>
          </cell>
          <cell r="AG28">
            <v>0</v>
          </cell>
        </row>
        <row r="29">
          <cell r="AD29">
            <v>0</v>
          </cell>
          <cell r="AE29">
            <v>0</v>
          </cell>
          <cell r="AG29">
            <v>0</v>
          </cell>
        </row>
        <row r="30">
          <cell r="AD30">
            <v>0</v>
          </cell>
          <cell r="AE30">
            <v>0</v>
          </cell>
          <cell r="AG30">
            <v>0</v>
          </cell>
        </row>
        <row r="31">
          <cell r="AD31">
            <v>0</v>
          </cell>
          <cell r="AE31">
            <v>0</v>
          </cell>
          <cell r="AG31">
            <v>0</v>
          </cell>
        </row>
        <row r="32">
          <cell r="AD32">
            <v>0</v>
          </cell>
          <cell r="AE32">
            <v>0</v>
          </cell>
          <cell r="AG3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ค"/>
      <sheetName val="พ.ย."/>
      <sheetName val="ธ.ค."/>
      <sheetName val="มค."/>
      <sheetName val="กพ"/>
      <sheetName val="มีนาคม"/>
      <sheetName val="เมษายน"/>
      <sheetName val="พฤษภาคม"/>
      <sheetName val="มิถุนายน"/>
      <sheetName val="กรกฎาคม"/>
      <sheetName val="สิงหาคม"/>
      <sheetName val="กันยายน"/>
      <sheetName val="ip"/>
      <sheetName val="Sheet1"/>
    </sheetNames>
    <sheetDataSet>
      <sheetData sheetId="0"/>
      <sheetData sheetId="1"/>
      <sheetData sheetId="2"/>
      <sheetData sheetId="3"/>
      <sheetData sheetId="4">
        <row r="121">
          <cell r="H121">
            <v>159208049</v>
          </cell>
          <cell r="J121">
            <v>27101197.960000001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น้ำเกียน"/>
      <sheetName val="31"/>
      <sheetName val="32"/>
      <sheetName val="33"/>
      <sheetName val="34"/>
      <sheetName val="35"/>
      <sheetName val="36"/>
      <sheetName val="37"/>
      <sheetName val="นาสา"/>
      <sheetName val="41"/>
      <sheetName val="42"/>
      <sheetName val="น้ำว้า 2"/>
      <sheetName val="ภูฟ้า"/>
      <sheetName val="49"/>
      <sheetName val="50"/>
      <sheetName val="51"/>
      <sheetName val="52"/>
      <sheetName val="51 (2)"/>
      <sheetName val="ktb"/>
      <sheetName val="สรุปการเก็บเอกสาร"/>
    </sheetNames>
    <sheetDataSet>
      <sheetData sheetId="0">
        <row r="5">
          <cell r="F5" t="str">
            <v>ซ่อมแซมโครงการชลประทานอันเนื่องมาจากพระราชดำริตามข้อเสนอของเกษตรกร</v>
          </cell>
          <cell r="I5">
            <v>500000</v>
          </cell>
          <cell r="Z5">
            <v>0</v>
          </cell>
          <cell r="AG5">
            <v>0</v>
          </cell>
        </row>
        <row r="6">
          <cell r="C6" t="str">
            <v>0700340084410346</v>
          </cell>
          <cell r="I6">
            <v>800000</v>
          </cell>
        </row>
        <row r="7">
          <cell r="C7" t="str">
            <v>0700340084410181</v>
          </cell>
          <cell r="F7" t="str">
            <v xml:space="preserve">ซ่อมแซมคลองส่งน้ำเหมืองนาโฮ้ง ฝายลูกที่ 1 อ่างเก็บน้ำน้ำแก่น (พรด.) อำเภอภูเพียง </v>
          </cell>
          <cell r="K7">
            <v>1340600</v>
          </cell>
          <cell r="Z7">
            <v>1144833.75</v>
          </cell>
          <cell r="AG7">
            <v>0</v>
          </cell>
        </row>
        <row r="8">
          <cell r="F8" t="str">
            <v xml:space="preserve">ซ่อมแซมคลองส่งน้ำ 1L-RMC ฝายน้ำสอด (พรด.)  อำเภอทุ่งช้าง </v>
          </cell>
          <cell r="K8">
            <v>912000</v>
          </cell>
          <cell r="Z8">
            <v>874916.15</v>
          </cell>
          <cell r="AG8">
            <v>0</v>
          </cell>
        </row>
        <row r="9">
          <cell r="F9" t="str">
            <v xml:space="preserve">ซ่อมแซมอ่างเก็บน้ำบ้านน้ำว้า (พรด.)  อำเภอแม่จริม </v>
          </cell>
          <cell r="K9">
            <v>907900</v>
          </cell>
          <cell r="Z9">
            <v>820176.55</v>
          </cell>
          <cell r="AG9">
            <v>0</v>
          </cell>
        </row>
        <row r="10">
          <cell r="F10" t="str">
            <v xml:space="preserve">ซ่อมแซมคลองส่งน้ำ LMC อ่างเก็บน้ำน้ำและ กม.0+500 ถึง กม.0+603 (พรด.)  อำเภอทุ่งช้าง </v>
          </cell>
          <cell r="K10">
            <v>932000</v>
          </cell>
          <cell r="Z10">
            <v>913056.05</v>
          </cell>
          <cell r="AG10">
            <v>0</v>
          </cell>
        </row>
        <row r="11">
          <cell r="F11" t="str">
            <v xml:space="preserve">ซ่อมแซมคลองส่งน้ำ 2R-RMC อ่างเก็บน้ำน้ำปอน กม.1+000 ถึง กม.1+125 (พรด.)  อำเภอทุ่งช้าง </v>
          </cell>
          <cell r="K11">
            <v>862000</v>
          </cell>
          <cell r="Z11">
            <v>830770.7</v>
          </cell>
          <cell r="AG11">
            <v>0</v>
          </cell>
        </row>
        <row r="12">
          <cell r="F12" t="str">
            <v xml:space="preserve">ซ่อมแซมระบบส่งน้ำฝั่งขวาฝายน้ำอวน (พรด.)  อำเภอปัว </v>
          </cell>
          <cell r="K12">
            <v>938700</v>
          </cell>
          <cell r="Z12">
            <v>923110</v>
          </cell>
          <cell r="AG12">
            <v>0</v>
          </cell>
        </row>
        <row r="13">
          <cell r="F13" t="str">
            <v xml:space="preserve">ระบบส่งน้ำฝั่งขวาฝายนาสา โครงการพัฒนาพื้นที่สูงแบบโครงการหลวงแม่จริมอำเภอแม่จริม </v>
          </cell>
          <cell r="K13">
            <v>12197800</v>
          </cell>
          <cell r="Z13">
            <v>7170877.0800000001</v>
          </cell>
          <cell r="AG13">
            <v>2706913.2</v>
          </cell>
        </row>
        <row r="14">
          <cell r="F14" t="str">
            <v xml:space="preserve">ซ่อมแซมอ่างเก็บน้ำห้วยน้ำกิน (พรด.)  อำเภอแม่จริม </v>
          </cell>
          <cell r="Z14">
            <v>0</v>
          </cell>
          <cell r="AG14">
            <v>0</v>
          </cell>
        </row>
        <row r="15">
          <cell r="F15" t="str">
            <v xml:space="preserve">ฝายห้วยแฮต 2 พร้อมระบบส่งน้ำ โครงการพัฒนาพื้นที่สูงแบบโครงการหลวงสะเนียน  อำเภอเมืองน่าน </v>
          </cell>
          <cell r="I15">
            <v>8753000</v>
          </cell>
          <cell r="Z15">
            <v>0</v>
          </cell>
          <cell r="AG15">
            <v>0</v>
          </cell>
        </row>
        <row r="16">
          <cell r="Z16">
            <v>0</v>
          </cell>
          <cell r="AG16">
            <v>0</v>
          </cell>
        </row>
        <row r="17">
          <cell r="Z17">
            <v>0</v>
          </cell>
          <cell r="AG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05">
          <cell r="I905">
            <v>0</v>
          </cell>
          <cell r="N905">
            <v>392699.7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น้ำสาง"/>
      <sheetName val="ว้า"/>
      <sheetName val="5"/>
      <sheetName val="6"/>
      <sheetName val="7"/>
      <sheetName val="ฝายทดน้ำด้านท้ายอ่างน้ำแหง"/>
      <sheetName val="9"/>
      <sheetName val="10"/>
      <sheetName val="11"/>
      <sheetName val="12"/>
      <sheetName val="13"/>
      <sheetName val="14"/>
      <sheetName val="15"/>
      <sheetName val="16"/>
      <sheetName val="17"/>
      <sheetName val="1-031"/>
      <sheetName val="6-09"/>
      <sheetName val="Sheet1 (2)"/>
    </sheetNames>
    <sheetDataSet>
      <sheetData sheetId="0">
        <row r="8">
          <cell r="F8" t="str">
            <v xml:space="preserve">ปรับปรุงหัวงานฝายดอนแก้วและอาคารประกอบ  อำเภอเชียงกลาง </v>
          </cell>
          <cell r="N8">
            <v>13522000</v>
          </cell>
          <cell r="U8">
            <v>912637</v>
          </cell>
          <cell r="W8">
            <v>4699239</v>
          </cell>
        </row>
        <row r="9">
          <cell r="F9" t="str">
            <v xml:space="preserve">ปรับปรุงระบบส่งน้ำฝั่งซ้ายอ่างเก็บน้ำน้ำพงและอาคารประกอบ(ขนาดกลาง)  อำเภอสันติสุข </v>
          </cell>
          <cell r="N9">
            <v>11499800</v>
          </cell>
          <cell r="U9">
            <v>5973217.9399999995</v>
          </cell>
          <cell r="W9">
            <v>1446074</v>
          </cell>
        </row>
        <row r="10">
          <cell r="F10" t="str">
            <v xml:space="preserve">ฝายห้วยธนูพร้อมระบบส่งน้ำ ตำบลตาลชุม อำเภอท่าวังผา </v>
          </cell>
          <cell r="N10">
            <v>9397000</v>
          </cell>
          <cell r="U10">
            <v>621665.5</v>
          </cell>
          <cell r="W10">
            <v>4164627</v>
          </cell>
        </row>
        <row r="11">
          <cell r="F11" t="str">
            <v xml:space="preserve">ฝายห้วยป้าก 1 พร้อมระบบส่งน้ำ ตำบลตาลชุม อำเภอท่าวังผา </v>
          </cell>
          <cell r="N11">
            <v>11146500</v>
          </cell>
          <cell r="U11">
            <v>1227402</v>
          </cell>
          <cell r="W11">
            <v>4707928</v>
          </cell>
        </row>
        <row r="12">
          <cell r="F12" t="str">
            <v xml:space="preserve">ฝายห้วยป้าก 2 พร้อมระบบส่งน้ำ ตำบลตาลชุม อำเภอท่าวังผา </v>
          </cell>
          <cell r="N12">
            <v>7308800</v>
          </cell>
          <cell r="U12">
            <v>796568</v>
          </cell>
        </row>
        <row r="13">
          <cell r="F13" t="str">
            <v xml:space="preserve">ฝายสบสถานพร้อมระบบส่งน้ำ ตำบลบัวใหญ่ อำเภอนาน้อย </v>
          </cell>
          <cell r="N13">
            <v>19610000</v>
          </cell>
          <cell r="U13">
            <v>0</v>
          </cell>
          <cell r="W13">
            <v>1043950.14</v>
          </cell>
        </row>
        <row r="15">
          <cell r="I15">
            <v>314000</v>
          </cell>
        </row>
      </sheetData>
      <sheetData sheetId="1"/>
      <sheetData sheetId="2"/>
      <sheetData sheetId="3"/>
      <sheetData sheetId="4">
        <row r="951">
          <cell r="I951">
            <v>0</v>
          </cell>
          <cell r="N951">
            <v>-49910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งชป2"/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 (2)"/>
      <sheetName val="Sheet2"/>
    </sheetNames>
    <sheetDataSet>
      <sheetData sheetId="0" refreshError="1"/>
      <sheetData sheetId="1" refreshError="1">
        <row r="1">
          <cell r="C1" t="str">
            <v>งบกลางปี 2559</v>
          </cell>
        </row>
        <row r="7">
          <cell r="AH7">
            <v>0</v>
          </cell>
        </row>
        <row r="10">
          <cell r="Z10">
            <v>0</v>
          </cell>
          <cell r="AJ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30"/>
      <sheetName val="น้ำและ"/>
      <sheetName val="32"/>
      <sheetName val="น้ำพง"/>
      <sheetName val="34"/>
      <sheetName val="35"/>
      <sheetName val="36"/>
      <sheetName val="37"/>
      <sheetName val="38"/>
      <sheetName val="41"/>
      <sheetName val="42"/>
      <sheetName val="43"/>
      <sheetName val="ภูฟ้า"/>
      <sheetName val="49"/>
      <sheetName val="50"/>
      <sheetName val="51"/>
      <sheetName val="52"/>
      <sheetName val="51 (2)"/>
      <sheetName val="ktb"/>
      <sheetName val="สรุปการเก็บเอกสาร"/>
    </sheetNames>
    <sheetDataSet>
      <sheetData sheetId="0" refreshError="1">
        <row r="2">
          <cell r="C2" t="str">
            <v>โครงการป้องกันและบรรเทาภัยจากน้ำ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30"/>
      <sheetName val="น้ำและ"/>
      <sheetName val="32"/>
      <sheetName val="น้ำพง"/>
      <sheetName val="34"/>
      <sheetName val="35"/>
      <sheetName val="36"/>
      <sheetName val="37"/>
      <sheetName val="38"/>
      <sheetName val="41"/>
      <sheetName val="42"/>
      <sheetName val="43"/>
      <sheetName val="ภูฟ้า"/>
      <sheetName val="49"/>
      <sheetName val="50"/>
      <sheetName val="51"/>
      <sheetName val="52"/>
      <sheetName val="51 (2)"/>
      <sheetName val="ktb"/>
      <sheetName val="สรุปการเก็บเอกสาร"/>
    </sheetNames>
    <sheetDataSet>
      <sheetData sheetId="0">
        <row r="5">
          <cell r="C5" t="str">
            <v>0700349054420116</v>
          </cell>
          <cell r="I5">
            <v>38970000</v>
          </cell>
          <cell r="Z5">
            <v>0</v>
          </cell>
        </row>
        <row r="6">
          <cell r="F6" t="str">
            <v>อาคารป้องกันตลิ่งท้ายอ่างเก็บน้ำน้ำพง ระยะ 2 ตำบลพงษ์ อำเภอสันติสุข จังหวัดน่าน</v>
          </cell>
          <cell r="AG6">
            <v>0</v>
          </cell>
        </row>
        <row r="7">
          <cell r="Z7">
            <v>0</v>
          </cell>
          <cell r="AG7">
            <v>0</v>
          </cell>
        </row>
        <row r="8">
          <cell r="AG8">
            <v>0</v>
          </cell>
        </row>
      </sheetData>
      <sheetData sheetId="1"/>
      <sheetData sheetId="2">
        <row r="674">
          <cell r="J674">
            <v>0</v>
          </cell>
        </row>
      </sheetData>
      <sheetData sheetId="3">
        <row r="735">
          <cell r="J735">
            <v>0</v>
          </cell>
        </row>
      </sheetData>
      <sheetData sheetId="4">
        <row r="637">
          <cell r="J63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แบบปรับใหม่ 62.1"/>
      <sheetName val="น้ำเกียน"/>
      <sheetName val="31"/>
      <sheetName val="32"/>
      <sheetName val="33"/>
      <sheetName val="34"/>
      <sheetName val="35"/>
      <sheetName val="36"/>
      <sheetName val="37"/>
      <sheetName val="38"/>
      <sheetName val="41"/>
      <sheetName val="42"/>
      <sheetName val="น้ำว้า 2"/>
      <sheetName val="ภูฟ้า"/>
      <sheetName val="49"/>
      <sheetName val="50"/>
      <sheetName val="51"/>
      <sheetName val="52"/>
      <sheetName val="51 (2)"/>
      <sheetName val="ktb"/>
      <sheetName val="สรุปการเก็บเอกสาร"/>
    </sheetNames>
    <sheetDataSet>
      <sheetData sheetId="0">
        <row r="5">
          <cell r="C5" t="str">
            <v>7016159007410001</v>
          </cell>
          <cell r="F5" t="str">
            <v>ระบบส่งน้ำอ่างเก็บน้ำห้วยเฮี๋ย ต.ตาลชุม อ.ท่าวังผา</v>
          </cell>
          <cell r="K5">
            <v>8000000</v>
          </cell>
          <cell r="Z5">
            <v>877201.2</v>
          </cell>
          <cell r="AI5">
            <v>3960992.0999999996</v>
          </cell>
        </row>
        <row r="6">
          <cell r="C6" t="str">
            <v>7016159007410017</v>
          </cell>
          <cell r="F6" t="str">
            <v>ระบบส่งน้ำฝั่งซ้ายฝายห้วยปุ่ม ต.นาน้อย อ.นาน้อย</v>
          </cell>
          <cell r="K6">
            <v>7000000</v>
          </cell>
          <cell r="Z6">
            <v>1700903.5</v>
          </cell>
          <cell r="AI6">
            <v>3518736.5</v>
          </cell>
        </row>
        <row r="7">
          <cell r="F7" t="str">
            <v>ระบบส่งน้ำฝายบี้ ต.บัวใหญ่ อ.นาน้อย</v>
          </cell>
          <cell r="K7">
            <v>19000000</v>
          </cell>
          <cell r="Z7">
            <v>0</v>
          </cell>
          <cell r="AI7">
            <v>0</v>
          </cell>
        </row>
        <row r="8">
          <cell r="K8">
            <v>0</v>
          </cell>
          <cell r="Z8">
            <v>0</v>
          </cell>
          <cell r="AI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4"/>
  <sheetViews>
    <sheetView tabSelected="1" view="pageBreakPreview" topLeftCell="A2" zoomScaleSheetLayoutView="100" workbookViewId="0">
      <pane ySplit="4" topLeftCell="A53" activePane="bottomLeft" state="frozen"/>
      <selection activeCell="F2" sqref="F2"/>
      <selection pane="bottomLeft" activeCell="A15" sqref="A15:XFD15"/>
    </sheetView>
  </sheetViews>
  <sheetFormatPr defaultColWidth="8" defaultRowHeight="23.25" x14ac:dyDescent="0.35"/>
  <cols>
    <col min="1" max="1" width="5" style="84" customWidth="1"/>
    <col min="2" max="2" width="30.25" style="1" customWidth="1"/>
    <col min="3" max="3" width="13.875" style="85" customWidth="1"/>
    <col min="4" max="4" width="14.75" style="84" hidden="1" customWidth="1"/>
    <col min="5" max="5" width="14.75" style="86" customWidth="1"/>
    <col min="6" max="6" width="11.5" style="86" customWidth="1"/>
    <col min="7" max="7" width="14.25" style="86" customWidth="1"/>
    <col min="8" max="8" width="12.625" style="86" customWidth="1"/>
    <col min="9" max="9" width="6.875" style="87" customWidth="1"/>
    <col min="10" max="10" width="7.5" style="86" customWidth="1"/>
    <col min="11" max="11" width="12.5" style="86" customWidth="1"/>
    <col min="12" max="12" width="13.25" style="86" customWidth="1"/>
    <col min="13" max="13" width="5.75" style="88" customWidth="1"/>
    <col min="14" max="14" width="8.75" style="86" customWidth="1"/>
    <col min="15" max="15" width="12.125" style="86" customWidth="1"/>
    <col min="16" max="16" width="11" style="86" customWidth="1"/>
    <col min="17" max="17" width="13.375" style="90" hidden="1" customWidth="1"/>
    <col min="18" max="18" width="9.125" style="86" hidden="1" customWidth="1"/>
    <col min="19" max="19" width="13.375" style="92" customWidth="1"/>
    <col min="20" max="20" width="8" style="1"/>
    <col min="21" max="21" width="8.625" style="133" customWidth="1"/>
    <col min="22" max="22" width="8.625" style="148" customWidth="1"/>
    <col min="23" max="24" width="8.625" style="134" customWidth="1"/>
    <col min="25" max="16384" width="8" style="1"/>
  </cols>
  <sheetData>
    <row r="1" spans="1:24" ht="26.25" x14ac:dyDescent="0.4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24" ht="26.25" x14ac:dyDescent="0.4">
      <c r="A2" s="159" t="str">
        <f>[1]ชลประทานน่าน!$A$2:$S$2</f>
        <v>ณ.วันที่  31  มกราคม  2562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24" ht="40.5" customHeight="1" x14ac:dyDescent="0.3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U3" s="133" t="s">
        <v>38</v>
      </c>
    </row>
    <row r="4" spans="1:24" s="2" customFormat="1" x14ac:dyDescent="0.2">
      <c r="A4" s="161" t="s">
        <v>2</v>
      </c>
      <c r="B4" s="161" t="s">
        <v>3</v>
      </c>
      <c r="C4" s="163" t="s">
        <v>4</v>
      </c>
      <c r="D4" s="161"/>
      <c r="E4" s="165" t="s">
        <v>5</v>
      </c>
      <c r="F4" s="165"/>
      <c r="G4" s="165"/>
      <c r="H4" s="165" t="s">
        <v>6</v>
      </c>
      <c r="I4" s="165"/>
      <c r="J4" s="165"/>
      <c r="K4" s="165"/>
      <c r="L4" s="165" t="s">
        <v>7</v>
      </c>
      <c r="M4" s="165"/>
      <c r="N4" s="165"/>
      <c r="O4" s="165"/>
      <c r="P4" s="166" t="s">
        <v>8</v>
      </c>
      <c r="Q4" s="166"/>
      <c r="R4" s="166"/>
      <c r="S4" s="166"/>
      <c r="U4" s="145" t="s">
        <v>40</v>
      </c>
      <c r="V4" s="149" t="s">
        <v>39</v>
      </c>
      <c r="W4" s="146" t="s">
        <v>41</v>
      </c>
      <c r="X4" s="146" t="s">
        <v>42</v>
      </c>
    </row>
    <row r="5" spans="1:24" s="6" customFormat="1" x14ac:dyDescent="0.35">
      <c r="A5" s="162"/>
      <c r="B5" s="162"/>
      <c r="C5" s="164"/>
      <c r="D5" s="162"/>
      <c r="E5" s="123" t="s">
        <v>9</v>
      </c>
      <c r="F5" s="123" t="s">
        <v>10</v>
      </c>
      <c r="G5" s="123" t="s">
        <v>11</v>
      </c>
      <c r="H5" s="123" t="s">
        <v>12</v>
      </c>
      <c r="I5" s="3" t="s">
        <v>13</v>
      </c>
      <c r="J5" s="123" t="s">
        <v>10</v>
      </c>
      <c r="K5" s="123" t="s">
        <v>11</v>
      </c>
      <c r="L5" s="123" t="s">
        <v>12</v>
      </c>
      <c r="M5" s="3" t="s">
        <v>13</v>
      </c>
      <c r="N5" s="123" t="s">
        <v>10</v>
      </c>
      <c r="O5" s="123" t="s">
        <v>11</v>
      </c>
      <c r="P5" s="123" t="s">
        <v>12</v>
      </c>
      <c r="Q5" s="4" t="s">
        <v>13</v>
      </c>
      <c r="R5" s="123" t="s">
        <v>10</v>
      </c>
      <c r="S5" s="5" t="s">
        <v>11</v>
      </c>
      <c r="U5" s="147">
        <v>0.28000000000000003</v>
      </c>
      <c r="V5" s="150"/>
      <c r="W5" s="147">
        <v>0.35</v>
      </c>
      <c r="X5" s="147">
        <v>0.45</v>
      </c>
    </row>
    <row r="6" spans="1:24" s="6" customFormat="1" ht="29.25" customHeight="1" x14ac:dyDescent="0.35">
      <c r="A6" s="122"/>
      <c r="B6" s="7"/>
      <c r="C6" s="152"/>
      <c r="D6" s="122"/>
      <c r="E6" s="94">
        <f>[2]กพ!$H$121</f>
        <v>159208049</v>
      </c>
      <c r="F6" s="94">
        <f>E7-E6</f>
        <v>0</v>
      </c>
      <c r="G6" s="95">
        <f>H7-H6</f>
        <v>0</v>
      </c>
      <c r="H6" s="96">
        <f>[2]กพ!$J$121</f>
        <v>27101197.960000001</v>
      </c>
      <c r="I6" s="8"/>
      <c r="J6" s="9"/>
      <c r="K6" s="10"/>
      <c r="L6" s="11"/>
      <c r="M6" s="12"/>
      <c r="N6" s="13"/>
      <c r="O6" s="13"/>
      <c r="P6" s="13"/>
      <c r="Q6" s="14"/>
      <c r="R6" s="13"/>
      <c r="S6" s="15"/>
      <c r="U6" s="133"/>
      <c r="V6" s="148"/>
      <c r="W6" s="134"/>
      <c r="X6" s="134"/>
    </row>
    <row r="7" spans="1:24" ht="27" customHeight="1" x14ac:dyDescent="0.35">
      <c r="A7" s="97"/>
      <c r="B7" s="98" t="s">
        <v>1</v>
      </c>
      <c r="C7" s="99"/>
      <c r="D7" s="97"/>
      <c r="E7" s="100">
        <f>E8+E61</f>
        <v>159208049</v>
      </c>
      <c r="F7" s="101">
        <f>F8+F59</f>
        <v>2932338</v>
      </c>
      <c r="G7" s="101">
        <f>G8+G59</f>
        <v>136915711</v>
      </c>
      <c r="H7" s="101">
        <f>H8+H59</f>
        <v>27101197.960000001</v>
      </c>
      <c r="I7" s="102">
        <f t="shared" ref="I7:I49" si="0">H7/E7</f>
        <v>0.17022504911168154</v>
      </c>
      <c r="J7" s="101">
        <f>J8+J59</f>
        <v>0</v>
      </c>
      <c r="K7" s="101">
        <f>K8+K59</f>
        <v>27101197.960000001</v>
      </c>
      <c r="L7" s="103">
        <f>L8+L59</f>
        <v>20461956.73</v>
      </c>
      <c r="M7" s="104">
        <f t="shared" ref="M7:M49" si="1">L7/E7</f>
        <v>0.12852338093785698</v>
      </c>
      <c r="N7" s="101">
        <f>N8+N59</f>
        <v>1386739.84</v>
      </c>
      <c r="O7" s="103">
        <f>O8+O59</f>
        <v>19075216.890000001</v>
      </c>
      <c r="P7" s="101">
        <f>P8+P59</f>
        <v>124492662.31</v>
      </c>
      <c r="Q7" s="105">
        <f t="shared" ref="Q7:Q49" si="2">P7/E7</f>
        <v>0.78194955023913393</v>
      </c>
      <c r="R7" s="101">
        <f>R8+R59</f>
        <v>2345598.16</v>
      </c>
      <c r="S7" s="106">
        <f>S8+S59</f>
        <v>122947064.15000001</v>
      </c>
      <c r="U7" s="133">
        <v>0.28000000000000003</v>
      </c>
      <c r="V7" s="148">
        <f>I7-U7</f>
        <v>-0.10977495088831848</v>
      </c>
    </row>
    <row r="8" spans="1:24" s="20" customFormat="1" ht="45" customHeight="1" x14ac:dyDescent="0.35">
      <c r="A8" s="153" t="str">
        <f>[1]Index!B5</f>
        <v>พื้นฐานด้านการจัดการน้ำและสร้างการเติบโตบนคุณภาพชีวิตที่เป็นมิตรกับสิ่งแวดล้อมอย่างยั่งยืน</v>
      </c>
      <c r="B8" s="154"/>
      <c r="C8" s="155"/>
      <c r="D8" s="16"/>
      <c r="E8" s="17">
        <f>E9+E36+E53+E12</f>
        <v>120238049</v>
      </c>
      <c r="F8" s="17">
        <f t="shared" ref="F8:S8" si="3">F9+F36+F53+F12</f>
        <v>2932338</v>
      </c>
      <c r="G8" s="17">
        <f t="shared" si="3"/>
        <v>117305711</v>
      </c>
      <c r="H8" s="17">
        <f t="shared" si="3"/>
        <v>27101197.960000001</v>
      </c>
      <c r="I8" s="18">
        <f t="shared" si="0"/>
        <v>0.22539618852265311</v>
      </c>
      <c r="J8" s="17">
        <f t="shared" si="3"/>
        <v>0</v>
      </c>
      <c r="K8" s="17">
        <f t="shared" si="3"/>
        <v>27101197.960000001</v>
      </c>
      <c r="L8" s="17">
        <f t="shared" si="3"/>
        <v>20461956.73</v>
      </c>
      <c r="M8" s="19">
        <f t="shared" si="1"/>
        <v>0.17017871547466643</v>
      </c>
      <c r="N8" s="17">
        <f t="shared" si="3"/>
        <v>1386739.84</v>
      </c>
      <c r="O8" s="17">
        <f t="shared" si="3"/>
        <v>19075216.890000001</v>
      </c>
      <c r="P8" s="17">
        <f t="shared" si="3"/>
        <v>85522662.310000002</v>
      </c>
      <c r="Q8" s="17" t="e">
        <f t="shared" si="3"/>
        <v>#DIV/0!</v>
      </c>
      <c r="R8" s="17">
        <f t="shared" si="3"/>
        <v>2345598.16</v>
      </c>
      <c r="S8" s="17">
        <f t="shared" si="3"/>
        <v>83977064.150000006</v>
      </c>
      <c r="U8" s="133">
        <v>0.28000000000000003</v>
      </c>
      <c r="V8" s="148">
        <f t="shared" ref="V8:V61" si="4">I8-U8</f>
        <v>-5.4603811477346914E-2</v>
      </c>
      <c r="W8" s="135"/>
      <c r="X8" s="135"/>
    </row>
    <row r="9" spans="1:24" s="26" customFormat="1" ht="24" customHeight="1" x14ac:dyDescent="0.35">
      <c r="A9" s="21">
        <v>1</v>
      </c>
      <c r="B9" s="22" t="s">
        <v>14</v>
      </c>
      <c r="C9" s="124">
        <f>E9+E12</f>
        <v>17970311</v>
      </c>
      <c r="D9" s="23"/>
      <c r="E9" s="24">
        <f>SUM(E10:E11)</f>
        <v>1949950</v>
      </c>
      <c r="F9" s="24">
        <f>SUM(F10:F11)</f>
        <v>0</v>
      </c>
      <c r="G9" s="24">
        <f>SUM(G10:G11)</f>
        <v>1949950</v>
      </c>
      <c r="H9" s="24">
        <f>SUM(H10:H11)</f>
        <v>138680.1</v>
      </c>
      <c r="I9" s="18">
        <f t="shared" si="0"/>
        <v>7.1119823585220135E-2</v>
      </c>
      <c r="J9" s="24">
        <f>SUM(J10:J11)</f>
        <v>0</v>
      </c>
      <c r="K9" s="24">
        <f>SUM(K10:K11)</f>
        <v>138680.1</v>
      </c>
      <c r="L9" s="24">
        <f>SUM(L10:L11)</f>
        <v>0</v>
      </c>
      <c r="M9" s="19">
        <f t="shared" si="1"/>
        <v>0</v>
      </c>
      <c r="N9" s="24">
        <f>SUM(N10:N11)</f>
        <v>0</v>
      </c>
      <c r="O9" s="24">
        <f>SUM(O10:O11)</f>
        <v>0</v>
      </c>
      <c r="P9" s="24">
        <f>SUM(P10:P11)</f>
        <v>1811269.9</v>
      </c>
      <c r="Q9" s="25">
        <f t="shared" si="2"/>
        <v>0.92888017641477982</v>
      </c>
      <c r="R9" s="24">
        <f>SUM(R10:R34)</f>
        <v>800000</v>
      </c>
      <c r="S9" s="24">
        <f>SUM(S10:S11)</f>
        <v>1811269.9</v>
      </c>
      <c r="U9" s="133">
        <v>0.28000000000000003</v>
      </c>
      <c r="V9" s="148">
        <f t="shared" si="4"/>
        <v>-0.20888017641477991</v>
      </c>
      <c r="W9" s="136"/>
      <c r="X9" s="136"/>
    </row>
    <row r="10" spans="1:24" s="37" customFormat="1" ht="24" customHeight="1" x14ac:dyDescent="0.35">
      <c r="A10" s="27">
        <v>1</v>
      </c>
      <c r="B10" s="28" t="str">
        <f>[1]Index!F6</f>
        <v>บำรุงรักษาหัวงานและคลองส่งน้ำ</v>
      </c>
      <c r="C10" s="29" t="str">
        <f>[1]Index!C6</f>
        <v>0700356001410087</v>
      </c>
      <c r="D10" s="30"/>
      <c r="E10" s="31">
        <f t="shared" ref="E10:E35" si="5">SUM(F10:G10)</f>
        <v>1596950</v>
      </c>
      <c r="F10" s="31">
        <v>0</v>
      </c>
      <c r="G10" s="31">
        <f>[1]Index!AD6</f>
        <v>1596950</v>
      </c>
      <c r="H10" s="32">
        <f t="shared" ref="H10:H51" si="6">J10+K10</f>
        <v>105080.1</v>
      </c>
      <c r="I10" s="33">
        <f t="shared" si="0"/>
        <v>6.5800494693008554E-2</v>
      </c>
      <c r="J10" s="31">
        <v>0</v>
      </c>
      <c r="K10" s="31">
        <f>[1]Index!AE6</f>
        <v>105080.1</v>
      </c>
      <c r="L10" s="31">
        <f t="shared" ref="L10:L43" si="7">SUM(N10:O10)</f>
        <v>0</v>
      </c>
      <c r="M10" s="34">
        <f t="shared" si="1"/>
        <v>0</v>
      </c>
      <c r="N10" s="31">
        <v>0</v>
      </c>
      <c r="O10" s="31">
        <f>[1]Index!AG6</f>
        <v>0</v>
      </c>
      <c r="P10" s="31">
        <f t="shared" ref="P10:P43" si="8">SUM(R10:S10)</f>
        <v>1491869.9</v>
      </c>
      <c r="Q10" s="35">
        <f t="shared" si="2"/>
        <v>0.93419950530699136</v>
      </c>
      <c r="R10" s="31">
        <f t="shared" ref="R10:S25" si="9">F10-J10-N10</f>
        <v>0</v>
      </c>
      <c r="S10" s="36">
        <f t="shared" si="9"/>
        <v>1491869.9</v>
      </c>
      <c r="U10" s="133">
        <v>0.28000000000000003</v>
      </c>
      <c r="V10" s="148">
        <f t="shared" si="4"/>
        <v>-0.21419950530699147</v>
      </c>
      <c r="W10" s="137"/>
      <c r="X10" s="138"/>
    </row>
    <row r="11" spans="1:24" s="37" customFormat="1" ht="24" customHeight="1" x14ac:dyDescent="0.35">
      <c r="A11" s="27">
        <f>A10+1</f>
        <v>2</v>
      </c>
      <c r="B11" s="28" t="str">
        <f>[1]Index!F7</f>
        <v xml:space="preserve">บริหารการส่งน้ำโครงการชลประทาน </v>
      </c>
      <c r="C11" s="29" t="str">
        <f>[1]Index!C7</f>
        <v>0700356001410095</v>
      </c>
      <c r="D11" s="30"/>
      <c r="E11" s="31">
        <f t="shared" si="5"/>
        <v>353000</v>
      </c>
      <c r="F11" s="31">
        <v>0</v>
      </c>
      <c r="G11" s="31">
        <f>[1]Index!AD7</f>
        <v>353000</v>
      </c>
      <c r="H11" s="31">
        <f t="shared" si="6"/>
        <v>33600</v>
      </c>
      <c r="I11" s="38">
        <f t="shared" si="0"/>
        <v>9.5184135977337117E-2</v>
      </c>
      <c r="J11" s="31">
        <v>0</v>
      </c>
      <c r="K11" s="31">
        <f>[1]Index!AE7</f>
        <v>33600</v>
      </c>
      <c r="L11" s="31">
        <f t="shared" si="7"/>
        <v>0</v>
      </c>
      <c r="M11" s="34">
        <f t="shared" si="1"/>
        <v>0</v>
      </c>
      <c r="N11" s="31"/>
      <c r="O11" s="31">
        <f>[1]Index!AG7</f>
        <v>0</v>
      </c>
      <c r="P11" s="31">
        <f t="shared" si="8"/>
        <v>319400</v>
      </c>
      <c r="Q11" s="35">
        <f t="shared" si="2"/>
        <v>0.9048158640226629</v>
      </c>
      <c r="R11" s="31">
        <f t="shared" si="9"/>
        <v>0</v>
      </c>
      <c r="S11" s="36">
        <f t="shared" si="9"/>
        <v>319400</v>
      </c>
      <c r="U11" s="133">
        <v>0.28000000000000003</v>
      </c>
      <c r="V11" s="148">
        <f t="shared" si="4"/>
        <v>-0.18481586402266292</v>
      </c>
      <c r="W11" s="137"/>
      <c r="X11" s="138"/>
    </row>
    <row r="12" spans="1:24" s="26" customFormat="1" ht="24" customHeight="1" x14ac:dyDescent="0.35">
      <c r="A12" s="39">
        <v>2</v>
      </c>
      <c r="B12" s="125" t="s">
        <v>15</v>
      </c>
      <c r="C12" s="40"/>
      <c r="D12" s="41"/>
      <c r="E12" s="24">
        <f>SUM(E13:E24)</f>
        <v>16020361</v>
      </c>
      <c r="F12" s="24">
        <f t="shared" ref="F12:H12" si="10">SUM(F13:F24)</f>
        <v>400000</v>
      </c>
      <c r="G12" s="24">
        <f t="shared" si="10"/>
        <v>15620361</v>
      </c>
      <c r="H12" s="24">
        <f t="shared" si="10"/>
        <v>4753287.1399999997</v>
      </c>
      <c r="I12" s="38">
        <f t="shared" si="0"/>
        <v>0.29670287329979639</v>
      </c>
      <c r="J12" s="24">
        <f t="shared" ref="J12:L12" si="11">SUM(J13:J24)</f>
        <v>0</v>
      </c>
      <c r="K12" s="24">
        <f t="shared" si="11"/>
        <v>4753287.1399999997</v>
      </c>
      <c r="L12" s="24">
        <f t="shared" si="11"/>
        <v>1693225.3900000001</v>
      </c>
      <c r="M12" s="34">
        <f t="shared" si="1"/>
        <v>0.10569208708842455</v>
      </c>
      <c r="N12" s="24">
        <f t="shared" ref="N12:S12" si="12">SUM(N13:N24)</f>
        <v>0</v>
      </c>
      <c r="O12" s="24">
        <f t="shared" si="12"/>
        <v>1693225.3900000001</v>
      </c>
      <c r="P12" s="24">
        <f t="shared" si="12"/>
        <v>9573848.4700000007</v>
      </c>
      <c r="Q12" s="24" t="e">
        <f t="shared" si="12"/>
        <v>#DIV/0!</v>
      </c>
      <c r="R12" s="24">
        <f t="shared" si="12"/>
        <v>400000</v>
      </c>
      <c r="S12" s="24">
        <f t="shared" si="12"/>
        <v>9173848.4700000007</v>
      </c>
      <c r="U12" s="133">
        <v>0.28000000000000003</v>
      </c>
      <c r="V12" s="148">
        <f t="shared" si="4"/>
        <v>1.6702873299796361E-2</v>
      </c>
      <c r="W12" s="136"/>
      <c r="X12" s="139"/>
    </row>
    <row r="13" spans="1:24" s="37" customFormat="1" ht="24" customHeight="1" x14ac:dyDescent="0.35">
      <c r="A13" s="27">
        <v>1</v>
      </c>
      <c r="B13" s="28" t="str">
        <f>[1]Index!F9</f>
        <v xml:space="preserve">ซ่อมแซมบำรุงรักษาระบบชลประทาน </v>
      </c>
      <c r="C13" s="29" t="str">
        <f>[1]Index!C8</f>
        <v>0700356001410674</v>
      </c>
      <c r="D13" s="30"/>
      <c r="E13" s="31">
        <f t="shared" si="5"/>
        <v>400000</v>
      </c>
      <c r="F13" s="31">
        <f>[1]Index!I9</f>
        <v>400000</v>
      </c>
      <c r="G13" s="31">
        <f>[1]Index!AD8</f>
        <v>0</v>
      </c>
      <c r="H13" s="31">
        <f t="shared" si="6"/>
        <v>0</v>
      </c>
      <c r="I13" s="38">
        <f t="shared" si="0"/>
        <v>0</v>
      </c>
      <c r="J13" s="31">
        <v>0</v>
      </c>
      <c r="K13" s="31">
        <f>[1]Index!AE8</f>
        <v>0</v>
      </c>
      <c r="L13" s="31">
        <f t="shared" si="7"/>
        <v>0</v>
      </c>
      <c r="M13" s="34">
        <f t="shared" si="1"/>
        <v>0</v>
      </c>
      <c r="N13" s="31">
        <f>[1]Index!AG9</f>
        <v>0</v>
      </c>
      <c r="O13" s="31">
        <f>[1]Index!AG8</f>
        <v>0</v>
      </c>
      <c r="P13" s="31">
        <f t="shared" si="8"/>
        <v>400000</v>
      </c>
      <c r="Q13" s="35">
        <f t="shared" si="2"/>
        <v>1</v>
      </c>
      <c r="R13" s="32">
        <f t="shared" si="9"/>
        <v>400000</v>
      </c>
      <c r="S13" s="36">
        <f t="shared" si="9"/>
        <v>0</v>
      </c>
      <c r="U13" s="133">
        <v>0.28000000000000003</v>
      </c>
      <c r="V13" s="148">
        <f t="shared" si="4"/>
        <v>-0.28000000000000003</v>
      </c>
      <c r="W13" s="137"/>
      <c r="X13" s="138"/>
    </row>
    <row r="14" spans="1:24" s="37" customFormat="1" ht="24" customHeight="1" x14ac:dyDescent="0.35">
      <c r="A14" s="27">
        <v>2</v>
      </c>
      <c r="B14" s="28" t="str">
        <f>[1]Index!F10</f>
        <v xml:space="preserve">ซ่อมแซมบำรุงรักษาระบบชลประทาน </v>
      </c>
      <c r="C14" s="29" t="str">
        <f>[1]Index!C9</f>
        <v>0700349052410447</v>
      </c>
      <c r="D14" s="30"/>
      <c r="E14" s="31">
        <f t="shared" si="5"/>
        <v>600000</v>
      </c>
      <c r="F14" s="31"/>
      <c r="G14" s="31">
        <f>[1]Index!AD10</f>
        <v>600000</v>
      </c>
      <c r="H14" s="31">
        <f t="shared" si="6"/>
        <v>0</v>
      </c>
      <c r="I14" s="38">
        <f t="shared" si="0"/>
        <v>0</v>
      </c>
      <c r="J14" s="31">
        <v>0</v>
      </c>
      <c r="K14" s="31">
        <f>[1]Index!AE10</f>
        <v>0</v>
      </c>
      <c r="L14" s="31">
        <f t="shared" si="7"/>
        <v>0</v>
      </c>
      <c r="M14" s="34">
        <f t="shared" si="1"/>
        <v>0</v>
      </c>
      <c r="N14" s="31"/>
      <c r="O14" s="31">
        <f>[1]Index!AG10</f>
        <v>0</v>
      </c>
      <c r="P14" s="32">
        <f t="shared" si="8"/>
        <v>600000</v>
      </c>
      <c r="Q14" s="35">
        <f t="shared" si="2"/>
        <v>1</v>
      </c>
      <c r="R14" s="31">
        <f t="shared" si="9"/>
        <v>0</v>
      </c>
      <c r="S14" s="42">
        <f t="shared" si="9"/>
        <v>600000</v>
      </c>
      <c r="U14" s="133">
        <v>0.28000000000000003</v>
      </c>
      <c r="V14" s="148">
        <f t="shared" si="4"/>
        <v>-0.28000000000000003</v>
      </c>
      <c r="W14" s="137"/>
      <c r="X14" s="138"/>
    </row>
    <row r="15" spans="1:24" s="37" customFormat="1" ht="48" customHeight="1" x14ac:dyDescent="0.35">
      <c r="A15" s="27">
        <f t="shared" ref="A15:A35" si="13">A14+1</f>
        <v>3</v>
      </c>
      <c r="B15" s="28" t="str">
        <f>[1]Index!F11</f>
        <v xml:space="preserve">ซ่อมแซมระบบส่งน้ำคลอง RMC อ่างเก็บน้ำน้ำแหง (กลาง พรด.) อำเภอนาน้อย </v>
      </c>
      <c r="C15" s="43" t="str">
        <f>[1]Index!C11</f>
        <v>0700349052410448</v>
      </c>
      <c r="D15" s="30"/>
      <c r="E15" s="31">
        <f t="shared" si="5"/>
        <v>1488000</v>
      </c>
      <c r="F15" s="31"/>
      <c r="G15" s="31">
        <f>[1]Index!AD11</f>
        <v>1488000</v>
      </c>
      <c r="H15" s="31">
        <f t="shared" si="6"/>
        <v>401400.98</v>
      </c>
      <c r="I15" s="38">
        <f t="shared" si="0"/>
        <v>0.26975872311827953</v>
      </c>
      <c r="J15" s="31">
        <v>0</v>
      </c>
      <c r="K15" s="31">
        <f>[1]Index!AE11</f>
        <v>401400.98</v>
      </c>
      <c r="L15" s="31">
        <f t="shared" si="7"/>
        <v>341958</v>
      </c>
      <c r="M15" s="34">
        <f t="shared" si="1"/>
        <v>0.22981048387096775</v>
      </c>
      <c r="N15" s="31"/>
      <c r="O15" s="31">
        <f>[1]Index!AG11</f>
        <v>341958</v>
      </c>
      <c r="P15" s="31">
        <f t="shared" si="8"/>
        <v>744641.02</v>
      </c>
      <c r="Q15" s="35">
        <f t="shared" si="2"/>
        <v>0.50043079301075266</v>
      </c>
      <c r="R15" s="31">
        <f t="shared" si="9"/>
        <v>0</v>
      </c>
      <c r="S15" s="36">
        <f t="shared" si="9"/>
        <v>744641.02</v>
      </c>
      <c r="U15" s="133">
        <v>0.28000000000000003</v>
      </c>
      <c r="V15" s="148">
        <f t="shared" si="4"/>
        <v>-1.0241276881720496E-2</v>
      </c>
      <c r="W15" s="137"/>
      <c r="X15" s="138"/>
    </row>
    <row r="16" spans="1:24" s="37" customFormat="1" ht="48" customHeight="1" x14ac:dyDescent="0.35">
      <c r="A16" s="27">
        <f t="shared" si="13"/>
        <v>4</v>
      </c>
      <c r="B16" s="28" t="str">
        <f>[1]Index!F12</f>
        <v xml:space="preserve">ซ่อมแซมระบบส่งน้ำฝายนาบง (พมพ.)  อำเภอบ่อเกลือ </v>
      </c>
      <c r="C16" s="43" t="str">
        <f>[1]Index!C12</f>
        <v>0700349052410449</v>
      </c>
      <c r="D16" s="30"/>
      <c r="E16" s="31">
        <f t="shared" si="5"/>
        <v>1900000</v>
      </c>
      <c r="F16" s="31">
        <v>0</v>
      </c>
      <c r="G16" s="31">
        <f>[1]Index!AD12</f>
        <v>1900000</v>
      </c>
      <c r="H16" s="31">
        <f t="shared" si="6"/>
        <v>651962</v>
      </c>
      <c r="I16" s="38">
        <f t="shared" si="0"/>
        <v>0.34313789473684209</v>
      </c>
      <c r="J16" s="31">
        <v>0</v>
      </c>
      <c r="K16" s="31">
        <f>[1]Index!AE12</f>
        <v>651962</v>
      </c>
      <c r="L16" s="32">
        <f t="shared" si="7"/>
        <v>683796.5</v>
      </c>
      <c r="M16" s="34">
        <f t="shared" si="1"/>
        <v>0.35989289473684211</v>
      </c>
      <c r="N16" s="32"/>
      <c r="O16" s="31">
        <f>[1]Index!AG12</f>
        <v>683796.5</v>
      </c>
      <c r="P16" s="32">
        <f t="shared" si="8"/>
        <v>564241.5</v>
      </c>
      <c r="Q16" s="35">
        <f t="shared" si="2"/>
        <v>0.29696921052631581</v>
      </c>
      <c r="R16" s="31">
        <f t="shared" si="9"/>
        <v>0</v>
      </c>
      <c r="S16" s="42">
        <f t="shared" si="9"/>
        <v>564241.5</v>
      </c>
      <c r="U16" s="133">
        <v>0.28000000000000003</v>
      </c>
      <c r="V16" s="148">
        <f t="shared" si="4"/>
        <v>6.313789473684206E-2</v>
      </c>
      <c r="W16" s="137"/>
      <c r="X16" s="138"/>
    </row>
    <row r="17" spans="1:24" s="37" customFormat="1" ht="48" customHeight="1" x14ac:dyDescent="0.35">
      <c r="A17" s="27">
        <f t="shared" si="13"/>
        <v>5</v>
      </c>
      <c r="B17" s="28" t="str">
        <f>[1]Index!F13</f>
        <v xml:space="preserve">ซ่อมแซมคลองส่งน้ำ 1R-RMC อ่างเก็บน้ำน้ำงอบ  อำเภอทุ่งช้าง </v>
      </c>
      <c r="C17" s="43" t="str">
        <f>[1]Index!C13</f>
        <v>0700349052410450</v>
      </c>
      <c r="D17" s="30"/>
      <c r="E17" s="31">
        <f t="shared" si="5"/>
        <v>932000</v>
      </c>
      <c r="F17" s="31">
        <v>0</v>
      </c>
      <c r="G17" s="31">
        <f>[1]Index!AD13</f>
        <v>932000</v>
      </c>
      <c r="H17" s="31">
        <f t="shared" si="6"/>
        <v>826549.2</v>
      </c>
      <c r="I17" s="38">
        <f t="shared" si="0"/>
        <v>0.88685536480686689</v>
      </c>
      <c r="J17" s="31">
        <v>0</v>
      </c>
      <c r="K17" s="31">
        <f>[1]Index!AE13</f>
        <v>826549.2</v>
      </c>
      <c r="L17" s="31">
        <f t="shared" si="7"/>
        <v>0</v>
      </c>
      <c r="M17" s="34">
        <f t="shared" si="1"/>
        <v>0</v>
      </c>
      <c r="N17" s="31">
        <v>0</v>
      </c>
      <c r="O17" s="31">
        <f>[1]Index!AG13</f>
        <v>0</v>
      </c>
      <c r="P17" s="31">
        <f t="shared" si="8"/>
        <v>105450.80000000005</v>
      </c>
      <c r="Q17" s="35">
        <f t="shared" si="2"/>
        <v>0.1131446351931331</v>
      </c>
      <c r="R17" s="31">
        <v>0</v>
      </c>
      <c r="S17" s="42">
        <f t="shared" si="9"/>
        <v>105450.80000000005</v>
      </c>
      <c r="U17" s="133">
        <v>0.28000000000000003</v>
      </c>
      <c r="V17" s="148">
        <f t="shared" si="4"/>
        <v>0.60685536480686686</v>
      </c>
      <c r="W17" s="137"/>
      <c r="X17" s="138"/>
    </row>
    <row r="18" spans="1:24" s="37" customFormat="1" ht="48" customHeight="1" x14ac:dyDescent="0.35">
      <c r="A18" s="27">
        <f t="shared" si="13"/>
        <v>6</v>
      </c>
      <c r="B18" s="28" t="str">
        <f>[1]Index!F14</f>
        <v xml:space="preserve">ซ่อมแซมระบบส่งน้ำคลอง LMC กม.5+890,7+700 อ่างเก็บน้ำน้ำแหง (กลาง )  อำเภอนาน้อย </v>
      </c>
      <c r="C18" s="43" t="str">
        <f>[1]Index!C14</f>
        <v>0700349052410451</v>
      </c>
      <c r="D18" s="30"/>
      <c r="E18" s="31">
        <f t="shared" si="5"/>
        <v>0</v>
      </c>
      <c r="F18" s="31"/>
      <c r="G18" s="31">
        <f>[1]Index!AD14</f>
        <v>0</v>
      </c>
      <c r="H18" s="31">
        <f t="shared" si="6"/>
        <v>0</v>
      </c>
      <c r="I18" s="38" t="e">
        <f t="shared" si="0"/>
        <v>#DIV/0!</v>
      </c>
      <c r="J18" s="31">
        <v>0</v>
      </c>
      <c r="K18" s="31">
        <f>[1]Index!AE14</f>
        <v>0</v>
      </c>
      <c r="L18" s="31">
        <f t="shared" si="7"/>
        <v>0</v>
      </c>
      <c r="M18" s="34" t="e">
        <f t="shared" si="1"/>
        <v>#DIV/0!</v>
      </c>
      <c r="N18" s="31"/>
      <c r="O18" s="31">
        <f>[1]Index!AG14</f>
        <v>0</v>
      </c>
      <c r="P18" s="31">
        <f t="shared" si="8"/>
        <v>0</v>
      </c>
      <c r="Q18" s="35" t="e">
        <f t="shared" si="2"/>
        <v>#DIV/0!</v>
      </c>
      <c r="R18" s="31">
        <f t="shared" si="9"/>
        <v>0</v>
      </c>
      <c r="S18" s="36">
        <f t="shared" si="9"/>
        <v>0</v>
      </c>
      <c r="U18" s="133">
        <v>0.28000000000000003</v>
      </c>
      <c r="V18" s="148" t="e">
        <f t="shared" si="4"/>
        <v>#DIV/0!</v>
      </c>
      <c r="W18" s="137"/>
      <c r="X18" s="138"/>
    </row>
    <row r="19" spans="1:24" s="37" customFormat="1" ht="48" customHeight="1" x14ac:dyDescent="0.35">
      <c r="A19" s="27">
        <f t="shared" si="13"/>
        <v>7</v>
      </c>
      <c r="B19" s="28" t="str">
        <f>[1]Index!F15</f>
        <v>ซ่อมแซมคลองส่งน้ำ LMC อ่างเก็บน้ำน้ำและ กม.1+900 ถึง กม.2+000 อำเภอทุ่งช้าง</v>
      </c>
      <c r="C19" s="43" t="str">
        <f>[1]Index!C15</f>
        <v>0700349052410452</v>
      </c>
      <c r="D19" s="44">
        <v>239241</v>
      </c>
      <c r="E19" s="31">
        <f t="shared" si="5"/>
        <v>905000</v>
      </c>
      <c r="F19" s="31">
        <v>0</v>
      </c>
      <c r="G19" s="31">
        <f>[1]Index!AD15</f>
        <v>905000</v>
      </c>
      <c r="H19" s="31">
        <f t="shared" si="6"/>
        <v>831631.65999999992</v>
      </c>
      <c r="I19" s="38">
        <f t="shared" si="0"/>
        <v>0.91893001104972372</v>
      </c>
      <c r="J19" s="31">
        <v>0</v>
      </c>
      <c r="K19" s="31">
        <f>[1]Index!AE15</f>
        <v>831631.65999999992</v>
      </c>
      <c r="L19" s="31">
        <f t="shared" si="7"/>
        <v>0</v>
      </c>
      <c r="M19" s="34">
        <f t="shared" si="1"/>
        <v>0</v>
      </c>
      <c r="N19" s="31"/>
      <c r="O19" s="31">
        <f>[1]Index!AG15</f>
        <v>0</v>
      </c>
      <c r="P19" s="32">
        <f t="shared" si="8"/>
        <v>73368.340000000084</v>
      </c>
      <c r="Q19" s="35">
        <f t="shared" si="2"/>
        <v>8.1069988950276339E-2</v>
      </c>
      <c r="R19" s="31">
        <f t="shared" si="9"/>
        <v>0</v>
      </c>
      <c r="S19" s="42">
        <f t="shared" si="9"/>
        <v>73368.340000000084</v>
      </c>
      <c r="U19" s="133">
        <v>0.28000000000000003</v>
      </c>
      <c r="V19" s="148">
        <f t="shared" si="4"/>
        <v>0.63893001104972369</v>
      </c>
      <c r="W19" s="138"/>
      <c r="X19" s="137"/>
    </row>
    <row r="20" spans="1:24" s="37" customFormat="1" ht="48" customHeight="1" x14ac:dyDescent="0.35">
      <c r="A20" s="27">
        <f t="shared" si="13"/>
        <v>8</v>
      </c>
      <c r="B20" s="28" t="str">
        <f>[1]Index!F16</f>
        <v>ซ่อมแซมคลองส่งน้ำ RMC ฝายน้ำสอด อำเภอทุ่งช้าง</v>
      </c>
      <c r="C20" s="43" t="str">
        <f>[1]Index!C16</f>
        <v>0700349052410453</v>
      </c>
      <c r="D20" s="44">
        <v>239241</v>
      </c>
      <c r="E20" s="31">
        <f t="shared" si="5"/>
        <v>862000</v>
      </c>
      <c r="F20" s="31"/>
      <c r="G20" s="31">
        <f>[1]Index!AD16</f>
        <v>862000</v>
      </c>
      <c r="H20" s="32">
        <f t="shared" si="6"/>
        <v>788751.5</v>
      </c>
      <c r="I20" s="38">
        <f t="shared" si="0"/>
        <v>0.91502494199535966</v>
      </c>
      <c r="J20" s="31"/>
      <c r="K20" s="31">
        <f>[1]Index!AE16</f>
        <v>788751.5</v>
      </c>
      <c r="L20" s="31">
        <f t="shared" si="7"/>
        <v>0</v>
      </c>
      <c r="M20" s="34">
        <f t="shared" si="1"/>
        <v>0</v>
      </c>
      <c r="N20" s="31"/>
      <c r="O20" s="31">
        <f>[1]Index!AG16</f>
        <v>0</v>
      </c>
      <c r="P20" s="31">
        <f t="shared" si="8"/>
        <v>73248.5</v>
      </c>
      <c r="Q20" s="35">
        <f t="shared" si="2"/>
        <v>8.4975058004640378E-2</v>
      </c>
      <c r="R20" s="31">
        <f t="shared" si="9"/>
        <v>0</v>
      </c>
      <c r="S20" s="36">
        <f t="shared" si="9"/>
        <v>73248.5</v>
      </c>
      <c r="U20" s="133">
        <v>0.28000000000000003</v>
      </c>
      <c r="V20" s="148">
        <f t="shared" si="4"/>
        <v>0.63502494199535964</v>
      </c>
      <c r="W20" s="138"/>
      <c r="X20" s="138"/>
    </row>
    <row r="21" spans="1:24" s="37" customFormat="1" ht="48" customHeight="1" x14ac:dyDescent="0.35">
      <c r="A21" s="27">
        <f t="shared" si="13"/>
        <v>9</v>
      </c>
      <c r="B21" s="28" t="str">
        <f>[1]Index!F17</f>
        <v xml:space="preserve">ซ่อมแซมระบบส่งน้ำฝายลูกที่ 4 อ่างเก็บน้ำน้ำเกี๋ยน  อำเภอภูเพียง </v>
      </c>
      <c r="C21" s="43" t="str">
        <f>[1]Index!C17</f>
        <v>0700349052410454</v>
      </c>
      <c r="D21" s="44">
        <v>239241</v>
      </c>
      <c r="E21" s="31">
        <f t="shared" si="5"/>
        <v>938700</v>
      </c>
      <c r="F21" s="31">
        <v>0</v>
      </c>
      <c r="G21" s="31">
        <f>[1]Index!AD17</f>
        <v>938700</v>
      </c>
      <c r="H21" s="32">
        <f t="shared" si="6"/>
        <v>315250.40000000002</v>
      </c>
      <c r="I21" s="38">
        <f t="shared" si="0"/>
        <v>0.3358372216895707</v>
      </c>
      <c r="J21" s="31">
        <v>0</v>
      </c>
      <c r="K21" s="31">
        <f>[1]Index!AE17</f>
        <v>315250.40000000002</v>
      </c>
      <c r="L21" s="31">
        <f t="shared" si="7"/>
        <v>143390</v>
      </c>
      <c r="M21" s="34">
        <f t="shared" si="1"/>
        <v>0.15275380845850645</v>
      </c>
      <c r="N21" s="31">
        <v>0</v>
      </c>
      <c r="O21" s="31">
        <f>[1]Index!AG17</f>
        <v>143390</v>
      </c>
      <c r="P21" s="32">
        <f t="shared" si="8"/>
        <v>480059.6</v>
      </c>
      <c r="Q21" s="35">
        <f t="shared" si="2"/>
        <v>0.51140896985192286</v>
      </c>
      <c r="R21" s="31">
        <f t="shared" si="9"/>
        <v>0</v>
      </c>
      <c r="S21" s="42">
        <f t="shared" si="9"/>
        <v>480059.6</v>
      </c>
      <c r="U21" s="133">
        <v>0.28000000000000003</v>
      </c>
      <c r="V21" s="148">
        <f t="shared" si="4"/>
        <v>5.5837221689570671E-2</v>
      </c>
      <c r="W21" s="138"/>
      <c r="X21" s="137"/>
    </row>
    <row r="22" spans="1:24" s="37" customFormat="1" ht="48" customHeight="1" x14ac:dyDescent="0.35">
      <c r="A22" s="27">
        <f t="shared" si="13"/>
        <v>10</v>
      </c>
      <c r="B22" s="28" t="str">
        <f>[1]Index!F18</f>
        <v>ซ่อมแซมอาคารปลายคลอง 3R-LMC อ่างเก็บน้ำน้ำแหง (กลาง พรด.)  อำเภอนาน้อย</v>
      </c>
      <c r="C22" s="43" t="str">
        <f>[1]Index!C18</f>
        <v>0700349052410455</v>
      </c>
      <c r="D22" s="44">
        <v>239241</v>
      </c>
      <c r="E22" s="31">
        <f t="shared" si="5"/>
        <v>935461</v>
      </c>
      <c r="F22" s="31"/>
      <c r="G22" s="31">
        <f>[1]Index!AD18</f>
        <v>935461</v>
      </c>
      <c r="H22" s="31">
        <f t="shared" si="6"/>
        <v>832636.9</v>
      </c>
      <c r="I22" s="38">
        <f t="shared" si="0"/>
        <v>0.89008189545047844</v>
      </c>
      <c r="J22" s="31"/>
      <c r="K22" s="31">
        <f>[1]Index!AE18</f>
        <v>832636.9</v>
      </c>
      <c r="L22" s="31">
        <f t="shared" si="7"/>
        <v>42480.890000000014</v>
      </c>
      <c r="M22" s="34">
        <f t="shared" si="1"/>
        <v>4.5411716789903606E-2</v>
      </c>
      <c r="N22" s="31"/>
      <c r="O22" s="31">
        <f>[1]Index!AG18</f>
        <v>42480.890000000014</v>
      </c>
      <c r="P22" s="32">
        <f t="shared" si="8"/>
        <v>60343.209999999963</v>
      </c>
      <c r="Q22" s="35">
        <f t="shared" si="2"/>
        <v>6.450638775961795E-2</v>
      </c>
      <c r="R22" s="31">
        <f t="shared" si="9"/>
        <v>0</v>
      </c>
      <c r="S22" s="42">
        <f t="shared" si="9"/>
        <v>60343.209999999963</v>
      </c>
      <c r="U22" s="133">
        <v>0.28000000000000003</v>
      </c>
      <c r="V22" s="148">
        <f t="shared" si="4"/>
        <v>0.61008189545047842</v>
      </c>
      <c r="W22" s="138"/>
      <c r="X22" s="137"/>
    </row>
    <row r="23" spans="1:24" s="37" customFormat="1" ht="48" customHeight="1" x14ac:dyDescent="0.35">
      <c r="A23" s="27">
        <f t="shared" si="13"/>
        <v>11</v>
      </c>
      <c r="B23" s="28" t="str">
        <f>[1]Index!F19</f>
        <v>ซ่อมแซมอาคารป้องกันตลิ่งท้ายอ่างเก็บน้ำน้ำพงษ์</v>
      </c>
      <c r="C23" s="43" t="str">
        <f>[1]Index!C19</f>
        <v>0700349052410ZA2</v>
      </c>
      <c r="D23" s="44">
        <v>239241</v>
      </c>
      <c r="E23" s="31">
        <f t="shared" si="5"/>
        <v>6200000</v>
      </c>
      <c r="F23" s="31">
        <v>0</v>
      </c>
      <c r="G23" s="31">
        <f>[1]Index!AD19</f>
        <v>6200000</v>
      </c>
      <c r="H23" s="31">
        <f t="shared" si="6"/>
        <v>105104.5</v>
      </c>
      <c r="I23" s="38">
        <f t="shared" si="0"/>
        <v>1.6952338709677418E-2</v>
      </c>
      <c r="J23" s="31"/>
      <c r="K23" s="31">
        <f>[1]Index!AE19</f>
        <v>105104.5</v>
      </c>
      <c r="L23" s="31">
        <f t="shared" si="7"/>
        <v>481600</v>
      </c>
      <c r="M23" s="34">
        <f t="shared" si="1"/>
        <v>7.7677419354838712E-2</v>
      </c>
      <c r="N23" s="31"/>
      <c r="O23" s="31">
        <f>[1]Index!AG19</f>
        <v>481600</v>
      </c>
      <c r="P23" s="31">
        <f t="shared" si="8"/>
        <v>5613295.5</v>
      </c>
      <c r="Q23" s="35">
        <f t="shared" si="2"/>
        <v>0.90537024193548388</v>
      </c>
      <c r="R23" s="31">
        <f t="shared" si="9"/>
        <v>0</v>
      </c>
      <c r="S23" s="36">
        <f t="shared" si="9"/>
        <v>5613295.5</v>
      </c>
      <c r="U23" s="133">
        <v>0.28000000000000003</v>
      </c>
      <c r="V23" s="148">
        <f t="shared" si="4"/>
        <v>-0.26304766129032259</v>
      </c>
      <c r="W23" s="138"/>
      <c r="X23" s="137"/>
    </row>
    <row r="24" spans="1:24" s="37" customFormat="1" ht="30.75" customHeight="1" x14ac:dyDescent="0.35">
      <c r="A24" s="27">
        <f t="shared" si="13"/>
        <v>12</v>
      </c>
      <c r="B24" s="28" t="str">
        <f>[1]Index!F20</f>
        <v>บำรุงรักษาทางลำเลียงใหญ่</v>
      </c>
      <c r="C24" s="43" t="str">
        <f>[1]Index!C20</f>
        <v>0700356001410A26</v>
      </c>
      <c r="D24" s="45"/>
      <c r="E24" s="31">
        <f t="shared" si="5"/>
        <v>859200</v>
      </c>
      <c r="F24" s="31"/>
      <c r="G24" s="31">
        <f>[1]Index!AD20</f>
        <v>859200</v>
      </c>
      <c r="H24" s="31">
        <f t="shared" si="6"/>
        <v>0</v>
      </c>
      <c r="I24" s="38">
        <f t="shared" si="0"/>
        <v>0</v>
      </c>
      <c r="J24" s="31"/>
      <c r="K24" s="31">
        <f>[1]Index!AE20</f>
        <v>0</v>
      </c>
      <c r="L24" s="31">
        <f t="shared" si="7"/>
        <v>0</v>
      </c>
      <c r="M24" s="34">
        <f t="shared" si="1"/>
        <v>0</v>
      </c>
      <c r="N24" s="31"/>
      <c r="O24" s="31">
        <f>[1]Index!AG20</f>
        <v>0</v>
      </c>
      <c r="P24" s="31">
        <f t="shared" si="8"/>
        <v>859200</v>
      </c>
      <c r="Q24" s="35">
        <f t="shared" si="2"/>
        <v>1</v>
      </c>
      <c r="R24" s="31">
        <f t="shared" si="9"/>
        <v>0</v>
      </c>
      <c r="S24" s="36">
        <f t="shared" si="9"/>
        <v>859200</v>
      </c>
      <c r="U24" s="133">
        <v>0.28000000000000003</v>
      </c>
      <c r="V24" s="148">
        <f t="shared" si="4"/>
        <v>-0.28000000000000003</v>
      </c>
      <c r="W24" s="138"/>
      <c r="X24" s="137"/>
    </row>
    <row r="25" spans="1:24" s="37" customFormat="1" ht="30.75" customHeight="1" x14ac:dyDescent="0.35">
      <c r="A25" s="27">
        <f t="shared" si="13"/>
        <v>13</v>
      </c>
      <c r="B25" s="28">
        <f>[1]Index!F21</f>
        <v>0</v>
      </c>
      <c r="C25" s="43">
        <f>[1]Index!C21</f>
        <v>0</v>
      </c>
      <c r="D25" s="45"/>
      <c r="E25" s="31">
        <f t="shared" si="5"/>
        <v>0</v>
      </c>
      <c r="F25" s="31">
        <v>0</v>
      </c>
      <c r="G25" s="31">
        <f>[1]Index!AD21</f>
        <v>0</v>
      </c>
      <c r="H25" s="31">
        <f t="shared" si="6"/>
        <v>0</v>
      </c>
      <c r="I25" s="38" t="e">
        <f t="shared" si="0"/>
        <v>#DIV/0!</v>
      </c>
      <c r="J25" s="31">
        <v>0</v>
      </c>
      <c r="K25" s="31">
        <f>[1]Index!AE21</f>
        <v>0</v>
      </c>
      <c r="L25" s="31">
        <f t="shared" si="7"/>
        <v>0</v>
      </c>
      <c r="M25" s="34" t="e">
        <f t="shared" si="1"/>
        <v>#DIV/0!</v>
      </c>
      <c r="N25" s="31">
        <v>0</v>
      </c>
      <c r="O25" s="31">
        <f>[1]Index!AG21</f>
        <v>0</v>
      </c>
      <c r="P25" s="31">
        <f t="shared" si="8"/>
        <v>0</v>
      </c>
      <c r="Q25" s="35" t="e">
        <f t="shared" si="2"/>
        <v>#DIV/0!</v>
      </c>
      <c r="R25" s="31">
        <f t="shared" si="9"/>
        <v>0</v>
      </c>
      <c r="S25" s="42">
        <f>G25-K25-O25</f>
        <v>0</v>
      </c>
      <c r="U25" s="133">
        <v>0.28000000000000003</v>
      </c>
      <c r="V25" s="148" t="e">
        <f t="shared" si="4"/>
        <v>#DIV/0!</v>
      </c>
      <c r="W25" s="138"/>
      <c r="X25" s="137"/>
    </row>
    <row r="26" spans="1:24" s="37" customFormat="1" ht="30.75" customHeight="1" x14ac:dyDescent="0.35">
      <c r="A26" s="27">
        <f t="shared" si="13"/>
        <v>14</v>
      </c>
      <c r="B26" s="28">
        <f>[1]Index!F22</f>
        <v>0</v>
      </c>
      <c r="C26" s="43">
        <f>[1]Index!C22</f>
        <v>0</v>
      </c>
      <c r="D26" s="45"/>
      <c r="E26" s="31">
        <f t="shared" si="5"/>
        <v>0</v>
      </c>
      <c r="F26" s="31"/>
      <c r="G26" s="31">
        <f>[1]Index!AD22</f>
        <v>0</v>
      </c>
      <c r="H26" s="31">
        <f t="shared" si="6"/>
        <v>0</v>
      </c>
      <c r="I26" s="38" t="e">
        <f t="shared" si="0"/>
        <v>#DIV/0!</v>
      </c>
      <c r="J26" s="31"/>
      <c r="K26" s="31">
        <f>[1]Index!AE22</f>
        <v>0</v>
      </c>
      <c r="L26" s="31">
        <f t="shared" si="7"/>
        <v>0</v>
      </c>
      <c r="M26" s="34" t="e">
        <f t="shared" si="1"/>
        <v>#DIV/0!</v>
      </c>
      <c r="N26" s="31"/>
      <c r="O26" s="31">
        <f>[1]Index!AG22</f>
        <v>0</v>
      </c>
      <c r="P26" s="31">
        <f t="shared" si="8"/>
        <v>0</v>
      </c>
      <c r="Q26" s="35" t="e">
        <f t="shared" si="2"/>
        <v>#DIV/0!</v>
      </c>
      <c r="R26" s="31">
        <f t="shared" ref="R26:S51" si="14">F26-J26-N26</f>
        <v>0</v>
      </c>
      <c r="S26" s="36">
        <f t="shared" si="14"/>
        <v>0</v>
      </c>
      <c r="U26" s="133">
        <v>0.28000000000000003</v>
      </c>
      <c r="V26" s="148" t="e">
        <f t="shared" si="4"/>
        <v>#DIV/0!</v>
      </c>
      <c r="W26" s="138"/>
      <c r="X26" s="137"/>
    </row>
    <row r="27" spans="1:24" s="37" customFormat="1" ht="30.75" customHeight="1" x14ac:dyDescent="0.35">
      <c r="A27" s="27">
        <f t="shared" si="13"/>
        <v>15</v>
      </c>
      <c r="B27" s="28">
        <f>[1]Index!F23</f>
        <v>0</v>
      </c>
      <c r="C27" s="43">
        <f>[1]Index!C23</f>
        <v>0</v>
      </c>
      <c r="D27" s="45"/>
      <c r="E27" s="31">
        <f t="shared" si="5"/>
        <v>0</v>
      </c>
      <c r="F27" s="31"/>
      <c r="G27" s="31">
        <f>[1]Index!AD23</f>
        <v>0</v>
      </c>
      <c r="H27" s="31">
        <f t="shared" si="6"/>
        <v>0</v>
      </c>
      <c r="I27" s="38" t="e">
        <f t="shared" si="0"/>
        <v>#DIV/0!</v>
      </c>
      <c r="J27" s="31"/>
      <c r="K27" s="31">
        <f>[1]Index!AE23</f>
        <v>0</v>
      </c>
      <c r="L27" s="31">
        <f t="shared" si="7"/>
        <v>0</v>
      </c>
      <c r="M27" s="34" t="e">
        <f t="shared" si="1"/>
        <v>#DIV/0!</v>
      </c>
      <c r="N27" s="31"/>
      <c r="O27" s="31">
        <f>[1]Index!AG23</f>
        <v>0</v>
      </c>
      <c r="P27" s="31">
        <f t="shared" si="8"/>
        <v>0</v>
      </c>
      <c r="Q27" s="35" t="e">
        <f t="shared" si="2"/>
        <v>#DIV/0!</v>
      </c>
      <c r="R27" s="31">
        <f t="shared" si="14"/>
        <v>0</v>
      </c>
      <c r="S27" s="36">
        <f t="shared" si="14"/>
        <v>0</v>
      </c>
      <c r="U27" s="133">
        <v>0.28000000000000003</v>
      </c>
      <c r="V27" s="148" t="e">
        <f t="shared" si="4"/>
        <v>#DIV/0!</v>
      </c>
      <c r="W27" s="138"/>
      <c r="X27" s="137"/>
    </row>
    <row r="28" spans="1:24" s="37" customFormat="1" ht="30.75" customHeight="1" x14ac:dyDescent="0.35">
      <c r="A28" s="27">
        <f t="shared" si="13"/>
        <v>16</v>
      </c>
      <c r="B28" s="28">
        <f>[1]Index!F24</f>
        <v>0</v>
      </c>
      <c r="C28" s="43">
        <f>[1]Index!C24</f>
        <v>0</v>
      </c>
      <c r="D28" s="45"/>
      <c r="E28" s="31">
        <f t="shared" si="5"/>
        <v>0</v>
      </c>
      <c r="F28" s="31"/>
      <c r="G28" s="31">
        <f>[1]Index!AD24</f>
        <v>0</v>
      </c>
      <c r="H28" s="32">
        <f t="shared" si="6"/>
        <v>0</v>
      </c>
      <c r="I28" s="33" t="e">
        <f t="shared" si="0"/>
        <v>#DIV/0!</v>
      </c>
      <c r="J28" s="31"/>
      <c r="K28" s="31">
        <f>[1]Index!AE24</f>
        <v>0</v>
      </c>
      <c r="L28" s="31">
        <f t="shared" si="7"/>
        <v>0</v>
      </c>
      <c r="M28" s="34" t="e">
        <f t="shared" si="1"/>
        <v>#DIV/0!</v>
      </c>
      <c r="N28" s="31"/>
      <c r="O28" s="31">
        <f>[1]Index!AG24</f>
        <v>0</v>
      </c>
      <c r="P28" s="31">
        <f t="shared" si="8"/>
        <v>0</v>
      </c>
      <c r="Q28" s="35" t="e">
        <f t="shared" si="2"/>
        <v>#DIV/0!</v>
      </c>
      <c r="R28" s="31">
        <f t="shared" si="14"/>
        <v>0</v>
      </c>
      <c r="S28" s="36">
        <f t="shared" si="14"/>
        <v>0</v>
      </c>
      <c r="U28" s="133">
        <v>0.28000000000000003</v>
      </c>
      <c r="V28" s="148" t="e">
        <f t="shared" si="4"/>
        <v>#DIV/0!</v>
      </c>
      <c r="W28" s="138"/>
      <c r="X28" s="137"/>
    </row>
    <row r="29" spans="1:24" s="37" customFormat="1" ht="30.75" customHeight="1" x14ac:dyDescent="0.35">
      <c r="A29" s="27">
        <f t="shared" si="13"/>
        <v>17</v>
      </c>
      <c r="B29" s="28">
        <f>[1]Index!F25</f>
        <v>0</v>
      </c>
      <c r="C29" s="43">
        <f>[1]Index!C25</f>
        <v>0</v>
      </c>
      <c r="D29" s="45"/>
      <c r="E29" s="31">
        <f t="shared" si="5"/>
        <v>0</v>
      </c>
      <c r="F29" s="31"/>
      <c r="G29" s="31">
        <f>[1]Index!AD25</f>
        <v>0</v>
      </c>
      <c r="H29" s="32">
        <f t="shared" si="6"/>
        <v>0</v>
      </c>
      <c r="I29" s="33" t="e">
        <f t="shared" si="0"/>
        <v>#DIV/0!</v>
      </c>
      <c r="J29" s="31"/>
      <c r="K29" s="31">
        <f>[1]Index!AE25</f>
        <v>0</v>
      </c>
      <c r="L29" s="31">
        <f t="shared" si="7"/>
        <v>0</v>
      </c>
      <c r="M29" s="34" t="e">
        <f t="shared" si="1"/>
        <v>#DIV/0!</v>
      </c>
      <c r="N29" s="31"/>
      <c r="O29" s="31">
        <f>[1]Index!AG25</f>
        <v>0</v>
      </c>
      <c r="P29" s="31">
        <f t="shared" si="8"/>
        <v>0</v>
      </c>
      <c r="Q29" s="35" t="e">
        <f t="shared" si="2"/>
        <v>#DIV/0!</v>
      </c>
      <c r="R29" s="31">
        <f t="shared" si="14"/>
        <v>0</v>
      </c>
      <c r="S29" s="36">
        <f t="shared" si="14"/>
        <v>0</v>
      </c>
      <c r="U29" s="133">
        <v>0.28000000000000003</v>
      </c>
      <c r="V29" s="148" t="e">
        <f t="shared" si="4"/>
        <v>#DIV/0!</v>
      </c>
      <c r="W29" s="138"/>
      <c r="X29" s="137"/>
    </row>
    <row r="30" spans="1:24" s="37" customFormat="1" ht="30.75" customHeight="1" x14ac:dyDescent="0.35">
      <c r="A30" s="27">
        <f t="shared" si="13"/>
        <v>18</v>
      </c>
      <c r="B30" s="28">
        <f>[1]Index!F26</f>
        <v>0</v>
      </c>
      <c r="C30" s="43">
        <f>[1]Index!C26</f>
        <v>0</v>
      </c>
      <c r="D30" s="45"/>
      <c r="E30" s="31">
        <f t="shared" si="5"/>
        <v>0</v>
      </c>
      <c r="F30" s="31"/>
      <c r="G30" s="31">
        <f>[1]Index!AD26</f>
        <v>0</v>
      </c>
      <c r="H30" s="32">
        <f t="shared" si="6"/>
        <v>0</v>
      </c>
      <c r="I30" s="33" t="e">
        <f t="shared" si="0"/>
        <v>#DIV/0!</v>
      </c>
      <c r="J30" s="31"/>
      <c r="K30" s="31">
        <f>[1]Index!AE26</f>
        <v>0</v>
      </c>
      <c r="L30" s="31">
        <f t="shared" si="7"/>
        <v>0</v>
      </c>
      <c r="M30" s="34" t="e">
        <f t="shared" si="1"/>
        <v>#DIV/0!</v>
      </c>
      <c r="N30" s="31"/>
      <c r="O30" s="31">
        <f>[1]Index!AG26</f>
        <v>0</v>
      </c>
      <c r="P30" s="31">
        <f t="shared" si="8"/>
        <v>0</v>
      </c>
      <c r="Q30" s="35" t="e">
        <f t="shared" si="2"/>
        <v>#DIV/0!</v>
      </c>
      <c r="R30" s="31">
        <f t="shared" si="14"/>
        <v>0</v>
      </c>
      <c r="S30" s="36">
        <f t="shared" si="14"/>
        <v>0</v>
      </c>
      <c r="U30" s="133">
        <v>0.28000000000000003</v>
      </c>
      <c r="V30" s="148" t="e">
        <f t="shared" si="4"/>
        <v>#DIV/0!</v>
      </c>
      <c r="W30" s="138"/>
      <c r="X30" s="137"/>
    </row>
    <row r="31" spans="1:24" s="37" customFormat="1" ht="30.75" customHeight="1" x14ac:dyDescent="0.35">
      <c r="A31" s="27">
        <f t="shared" si="13"/>
        <v>19</v>
      </c>
      <c r="B31" s="28">
        <f>[1]Index!F27</f>
        <v>0</v>
      </c>
      <c r="C31" s="43">
        <f>[1]Index!C27</f>
        <v>0</v>
      </c>
      <c r="D31" s="45"/>
      <c r="E31" s="31">
        <f t="shared" si="5"/>
        <v>0</v>
      </c>
      <c r="F31" s="31"/>
      <c r="G31" s="31">
        <f>[1]Index!AD27</f>
        <v>0</v>
      </c>
      <c r="H31" s="32">
        <f t="shared" si="6"/>
        <v>0</v>
      </c>
      <c r="I31" s="33" t="e">
        <f t="shared" si="0"/>
        <v>#DIV/0!</v>
      </c>
      <c r="J31" s="31"/>
      <c r="K31" s="31">
        <f>[1]Index!AE27</f>
        <v>0</v>
      </c>
      <c r="L31" s="31">
        <f t="shared" si="7"/>
        <v>0</v>
      </c>
      <c r="M31" s="34" t="e">
        <f t="shared" si="1"/>
        <v>#DIV/0!</v>
      </c>
      <c r="N31" s="31"/>
      <c r="O31" s="31">
        <f>[1]Index!AG27</f>
        <v>0</v>
      </c>
      <c r="P31" s="31">
        <f t="shared" si="8"/>
        <v>0</v>
      </c>
      <c r="Q31" s="35" t="e">
        <f t="shared" si="2"/>
        <v>#DIV/0!</v>
      </c>
      <c r="R31" s="31">
        <f t="shared" si="14"/>
        <v>0</v>
      </c>
      <c r="S31" s="36">
        <f t="shared" si="14"/>
        <v>0</v>
      </c>
      <c r="U31" s="133">
        <v>0.28000000000000003</v>
      </c>
      <c r="V31" s="148" t="e">
        <f t="shared" si="4"/>
        <v>#DIV/0!</v>
      </c>
      <c r="W31" s="138"/>
      <c r="X31" s="137"/>
    </row>
    <row r="32" spans="1:24" s="37" customFormat="1" ht="30.75" customHeight="1" x14ac:dyDescent="0.35">
      <c r="A32" s="27">
        <f t="shared" si="13"/>
        <v>20</v>
      </c>
      <c r="B32" s="28">
        <f>[1]Index!F28</f>
        <v>0</v>
      </c>
      <c r="C32" s="43">
        <f>[1]Index!C28</f>
        <v>0</v>
      </c>
      <c r="D32" s="45"/>
      <c r="E32" s="31">
        <f t="shared" si="5"/>
        <v>0</v>
      </c>
      <c r="F32" s="31">
        <v>0</v>
      </c>
      <c r="G32" s="31">
        <f>[1]Index!AD28</f>
        <v>0</v>
      </c>
      <c r="H32" s="31">
        <f t="shared" si="6"/>
        <v>0</v>
      </c>
      <c r="I32" s="38" t="e">
        <f t="shared" si="0"/>
        <v>#DIV/0!</v>
      </c>
      <c r="J32" s="31"/>
      <c r="K32" s="31">
        <f>[1]Index!AE28</f>
        <v>0</v>
      </c>
      <c r="L32" s="31">
        <f t="shared" si="7"/>
        <v>0</v>
      </c>
      <c r="M32" s="34" t="e">
        <f t="shared" si="1"/>
        <v>#DIV/0!</v>
      </c>
      <c r="N32" s="31"/>
      <c r="O32" s="31">
        <f>[1]Index!AG28</f>
        <v>0</v>
      </c>
      <c r="P32" s="31">
        <f t="shared" si="8"/>
        <v>0</v>
      </c>
      <c r="Q32" s="35" t="e">
        <f t="shared" si="2"/>
        <v>#DIV/0!</v>
      </c>
      <c r="R32" s="31">
        <f t="shared" si="14"/>
        <v>0</v>
      </c>
      <c r="S32" s="36">
        <f t="shared" si="14"/>
        <v>0</v>
      </c>
      <c r="U32" s="133">
        <v>0.28000000000000003</v>
      </c>
      <c r="V32" s="148" t="e">
        <f t="shared" si="4"/>
        <v>#DIV/0!</v>
      </c>
      <c r="W32" s="138"/>
      <c r="X32" s="137"/>
    </row>
    <row r="33" spans="1:24" s="37" customFormat="1" ht="30.75" customHeight="1" x14ac:dyDescent="0.35">
      <c r="A33" s="27">
        <f t="shared" si="13"/>
        <v>21</v>
      </c>
      <c r="B33" s="28">
        <f>[1]Index!F29</f>
        <v>0</v>
      </c>
      <c r="C33" s="43">
        <f>[1]Index!C29</f>
        <v>0</v>
      </c>
      <c r="D33" s="45"/>
      <c r="E33" s="31">
        <f t="shared" si="5"/>
        <v>0</v>
      </c>
      <c r="F33" s="31">
        <v>0</v>
      </c>
      <c r="G33" s="31">
        <f>[1]Index!AD29</f>
        <v>0</v>
      </c>
      <c r="H33" s="31">
        <f t="shared" si="6"/>
        <v>0</v>
      </c>
      <c r="I33" s="38" t="e">
        <f t="shared" si="0"/>
        <v>#DIV/0!</v>
      </c>
      <c r="J33" s="31"/>
      <c r="K33" s="31">
        <f>[1]Index!AE29</f>
        <v>0</v>
      </c>
      <c r="L33" s="31">
        <f t="shared" si="7"/>
        <v>0</v>
      </c>
      <c r="M33" s="34" t="e">
        <f t="shared" si="1"/>
        <v>#DIV/0!</v>
      </c>
      <c r="N33" s="31"/>
      <c r="O33" s="31">
        <f>[1]Index!AG29</f>
        <v>0</v>
      </c>
      <c r="P33" s="31">
        <f t="shared" si="8"/>
        <v>0</v>
      </c>
      <c r="Q33" s="35" t="e">
        <f t="shared" si="2"/>
        <v>#DIV/0!</v>
      </c>
      <c r="R33" s="31">
        <f t="shared" si="14"/>
        <v>0</v>
      </c>
      <c r="S33" s="36">
        <f t="shared" si="14"/>
        <v>0</v>
      </c>
      <c r="U33" s="133">
        <v>0.28000000000000003</v>
      </c>
      <c r="V33" s="148" t="e">
        <f t="shared" si="4"/>
        <v>#DIV/0!</v>
      </c>
      <c r="W33" s="138"/>
      <c r="X33" s="137"/>
    </row>
    <row r="34" spans="1:24" s="37" customFormat="1" ht="30.75" customHeight="1" x14ac:dyDescent="0.35">
      <c r="A34" s="27">
        <f t="shared" si="13"/>
        <v>22</v>
      </c>
      <c r="B34" s="28">
        <f>[1]Index!F30</f>
        <v>0</v>
      </c>
      <c r="C34" s="43">
        <f>[1]Index!C30</f>
        <v>0</v>
      </c>
      <c r="D34" s="45"/>
      <c r="E34" s="31">
        <f t="shared" si="5"/>
        <v>0</v>
      </c>
      <c r="F34" s="31">
        <v>0</v>
      </c>
      <c r="G34" s="31">
        <f>[1]Index!AD30</f>
        <v>0</v>
      </c>
      <c r="H34" s="31">
        <f t="shared" si="6"/>
        <v>0</v>
      </c>
      <c r="I34" s="38" t="e">
        <f t="shared" si="0"/>
        <v>#DIV/0!</v>
      </c>
      <c r="J34" s="31"/>
      <c r="K34" s="31">
        <f>[1]Index!AE30</f>
        <v>0</v>
      </c>
      <c r="L34" s="31">
        <f t="shared" si="7"/>
        <v>0</v>
      </c>
      <c r="M34" s="34" t="e">
        <f t="shared" si="1"/>
        <v>#DIV/0!</v>
      </c>
      <c r="N34" s="31"/>
      <c r="O34" s="31">
        <f>[1]Index!AG30</f>
        <v>0</v>
      </c>
      <c r="P34" s="31">
        <f t="shared" si="8"/>
        <v>0</v>
      </c>
      <c r="Q34" s="35" t="e">
        <f t="shared" si="2"/>
        <v>#DIV/0!</v>
      </c>
      <c r="R34" s="31">
        <f t="shared" si="14"/>
        <v>0</v>
      </c>
      <c r="S34" s="36">
        <f t="shared" si="14"/>
        <v>0</v>
      </c>
      <c r="U34" s="133">
        <v>0.28000000000000003</v>
      </c>
      <c r="V34" s="148" t="e">
        <f t="shared" si="4"/>
        <v>#DIV/0!</v>
      </c>
      <c r="W34" s="138"/>
      <c r="X34" s="137"/>
    </row>
    <row r="35" spans="1:24" s="37" customFormat="1" ht="30.75" customHeight="1" x14ac:dyDescent="0.35">
      <c r="A35" s="27">
        <f t="shared" si="13"/>
        <v>23</v>
      </c>
      <c r="B35" s="28">
        <f>[1]Index!F31</f>
        <v>0</v>
      </c>
      <c r="C35" s="43">
        <f>[1]Index!C31</f>
        <v>0</v>
      </c>
      <c r="D35" s="45"/>
      <c r="E35" s="31">
        <f t="shared" si="5"/>
        <v>0</v>
      </c>
      <c r="F35" s="31">
        <f>[1]Index!AD32</f>
        <v>0</v>
      </c>
      <c r="G35" s="31">
        <f>[1]Index!AD31</f>
        <v>0</v>
      </c>
      <c r="H35" s="31">
        <f t="shared" si="6"/>
        <v>0</v>
      </c>
      <c r="I35" s="38" t="e">
        <f t="shared" si="0"/>
        <v>#DIV/0!</v>
      </c>
      <c r="J35" s="31">
        <f>[1]Index!AE32</f>
        <v>0</v>
      </c>
      <c r="K35" s="31">
        <f>[1]Index!AE31</f>
        <v>0</v>
      </c>
      <c r="L35" s="31">
        <f t="shared" si="7"/>
        <v>0</v>
      </c>
      <c r="M35" s="34" t="e">
        <f t="shared" si="1"/>
        <v>#DIV/0!</v>
      </c>
      <c r="N35" s="31">
        <f>[1]Index!AG32</f>
        <v>0</v>
      </c>
      <c r="O35" s="31">
        <f>[1]Index!AG31</f>
        <v>0</v>
      </c>
      <c r="P35" s="31">
        <f t="shared" si="8"/>
        <v>0</v>
      </c>
      <c r="Q35" s="35" t="e">
        <f t="shared" si="2"/>
        <v>#DIV/0!</v>
      </c>
      <c r="R35" s="31">
        <f>F35-J35-N35</f>
        <v>0</v>
      </c>
      <c r="S35" s="36">
        <f t="shared" si="14"/>
        <v>0</v>
      </c>
      <c r="U35" s="133">
        <v>0.28000000000000003</v>
      </c>
      <c r="V35" s="148" t="e">
        <f t="shared" si="4"/>
        <v>#DIV/0!</v>
      </c>
      <c r="W35" s="138"/>
      <c r="X35" s="137"/>
    </row>
    <row r="36" spans="1:24" s="54" customFormat="1" ht="30.75" customHeight="1" x14ac:dyDescent="0.35">
      <c r="A36" s="46"/>
      <c r="B36" s="126" t="s">
        <v>16</v>
      </c>
      <c r="C36" s="47"/>
      <c r="D36" s="48"/>
      <c r="E36" s="49">
        <f>SUM(E37:E51)</f>
        <v>28144000</v>
      </c>
      <c r="F36" s="49">
        <f>SUM(F37:F51)</f>
        <v>892700</v>
      </c>
      <c r="G36" s="49">
        <f>SUM(G37:G51)</f>
        <v>27251300</v>
      </c>
      <c r="H36" s="49">
        <f>SUM(H37:H51)</f>
        <v>12677740.280000001</v>
      </c>
      <c r="I36" s="50">
        <f t="shared" si="0"/>
        <v>0.45045978823194999</v>
      </c>
      <c r="J36" s="49">
        <f>SUM(J37:J51)</f>
        <v>0</v>
      </c>
      <c r="K36" s="49">
        <f>SUM(K37:K51)</f>
        <v>12677740.280000001</v>
      </c>
      <c r="L36" s="49">
        <f>SUM(L37:L51)</f>
        <v>2706913.2</v>
      </c>
      <c r="M36" s="51">
        <f t="shared" si="1"/>
        <v>9.6180827174530983E-2</v>
      </c>
      <c r="N36" s="49">
        <f>SUM(N37:N51)</f>
        <v>392699.7</v>
      </c>
      <c r="O36" s="49">
        <f>SUM(O37:O51)</f>
        <v>2314213.5</v>
      </c>
      <c r="P36" s="49">
        <f>SUM(P37:P51)</f>
        <v>12759346.52</v>
      </c>
      <c r="Q36" s="52">
        <f t="shared" si="2"/>
        <v>0.45335938459351904</v>
      </c>
      <c r="R36" s="49">
        <f>SUM(R37:R51)</f>
        <v>500000.3</v>
      </c>
      <c r="S36" s="53">
        <f>SUM(S37:S51)</f>
        <v>12259346.219999999</v>
      </c>
      <c r="U36" s="133">
        <v>0.28000000000000003</v>
      </c>
      <c r="V36" s="148">
        <f t="shared" si="4"/>
        <v>0.17045978823194996</v>
      </c>
      <c r="W36" s="140"/>
      <c r="X36" s="141"/>
    </row>
    <row r="37" spans="1:24" s="37" customFormat="1" ht="54" customHeight="1" x14ac:dyDescent="0.35">
      <c r="A37" s="27">
        <v>1</v>
      </c>
      <c r="B37" s="28" t="str">
        <f>[3]Index!F5</f>
        <v>ซ่อมแซมโครงการชลประทานอันเนื่องมาจากพระราชดำริตามข้อเสนอของเกษตรกร</v>
      </c>
      <c r="C37" s="29" t="str">
        <f>[3]Index!$C$6</f>
        <v>0700340084410346</v>
      </c>
      <c r="D37" s="45"/>
      <c r="E37" s="31">
        <f>SUM(F37:G37)</f>
        <v>1300000</v>
      </c>
      <c r="F37" s="31">
        <f>[3]Index!$I$5</f>
        <v>500000</v>
      </c>
      <c r="G37" s="31">
        <f>[3]Index!I6</f>
        <v>800000</v>
      </c>
      <c r="H37" s="32">
        <f t="shared" si="6"/>
        <v>0</v>
      </c>
      <c r="I37" s="33">
        <f t="shared" si="0"/>
        <v>0</v>
      </c>
      <c r="J37" s="31"/>
      <c r="K37" s="31">
        <f>[3]Index!Z5</f>
        <v>0</v>
      </c>
      <c r="L37" s="31">
        <f t="shared" si="7"/>
        <v>0</v>
      </c>
      <c r="M37" s="34">
        <f t="shared" si="1"/>
        <v>0</v>
      </c>
      <c r="N37" s="31"/>
      <c r="O37" s="32">
        <f>[3]Index!AG5</f>
        <v>0</v>
      </c>
      <c r="P37" s="31">
        <f t="shared" si="8"/>
        <v>1300000</v>
      </c>
      <c r="Q37" s="35">
        <f t="shared" si="2"/>
        <v>1</v>
      </c>
      <c r="R37" s="31">
        <f t="shared" si="14"/>
        <v>500000</v>
      </c>
      <c r="S37" s="42">
        <f t="shared" si="14"/>
        <v>800000</v>
      </c>
      <c r="U37" s="133">
        <v>0.28000000000000003</v>
      </c>
      <c r="V37" s="148">
        <f t="shared" si="4"/>
        <v>-0.28000000000000003</v>
      </c>
      <c r="W37" s="138"/>
      <c r="X37" s="137"/>
    </row>
    <row r="38" spans="1:24" s="37" customFormat="1" ht="38.25" x14ac:dyDescent="0.35">
      <c r="A38" s="27">
        <f t="shared" ref="A38:A51" si="15">A37+1</f>
        <v>2</v>
      </c>
      <c r="B38" s="28" t="str">
        <f>[3]Index!F7</f>
        <v xml:space="preserve">ซ่อมแซมคลองส่งน้ำเหมืองนาโฮ้ง ฝายลูกที่ 1 อ่างเก็บน้ำน้ำแก่น (พรด.) อำเภอภูเพียง </v>
      </c>
      <c r="C38" s="29" t="str">
        <f>[3]Index!$C$7</f>
        <v>0700340084410181</v>
      </c>
      <c r="D38" s="45"/>
      <c r="E38" s="31">
        <f t="shared" ref="E38:E51" si="16">SUM(F38:G38)</f>
        <v>1340600</v>
      </c>
      <c r="F38" s="31">
        <v>0</v>
      </c>
      <c r="G38" s="31">
        <f>[3]Index!K7</f>
        <v>1340600</v>
      </c>
      <c r="H38" s="31">
        <f t="shared" si="6"/>
        <v>1144833.75</v>
      </c>
      <c r="I38" s="38">
        <f t="shared" si="0"/>
        <v>0.85397116962554076</v>
      </c>
      <c r="J38" s="31">
        <v>0</v>
      </c>
      <c r="K38" s="31">
        <f>[3]Index!Z7</f>
        <v>1144833.75</v>
      </c>
      <c r="L38" s="31">
        <f t="shared" si="7"/>
        <v>0</v>
      </c>
      <c r="M38" s="34">
        <f t="shared" si="1"/>
        <v>0</v>
      </c>
      <c r="N38" s="31">
        <v>0</v>
      </c>
      <c r="O38" s="31">
        <f>[3]Index!AG7</f>
        <v>0</v>
      </c>
      <c r="P38" s="31">
        <f t="shared" si="8"/>
        <v>195766.25</v>
      </c>
      <c r="Q38" s="35">
        <f t="shared" si="2"/>
        <v>0.14602883037445918</v>
      </c>
      <c r="R38" s="31">
        <f t="shared" si="14"/>
        <v>0</v>
      </c>
      <c r="S38" s="36">
        <f t="shared" si="14"/>
        <v>195766.25</v>
      </c>
      <c r="U38" s="133">
        <v>0.28000000000000003</v>
      </c>
      <c r="V38" s="148">
        <f t="shared" si="4"/>
        <v>0.57397116962554073</v>
      </c>
      <c r="W38" s="138"/>
      <c r="X38" s="137"/>
    </row>
    <row r="39" spans="1:24" s="37" customFormat="1" ht="38.25" x14ac:dyDescent="0.35">
      <c r="A39" s="27">
        <f t="shared" si="15"/>
        <v>3</v>
      </c>
      <c r="B39" s="28" t="str">
        <f>[3]Index!F8</f>
        <v xml:space="preserve">ซ่อมแซมคลองส่งน้ำ 1L-RMC ฝายน้ำสอด (พรด.)  อำเภอทุ่งช้าง </v>
      </c>
      <c r="C39" s="127" t="s">
        <v>17</v>
      </c>
      <c r="D39" s="45"/>
      <c r="E39" s="31">
        <f t="shared" si="16"/>
        <v>912000</v>
      </c>
      <c r="F39" s="31">
        <v>0</v>
      </c>
      <c r="G39" s="31">
        <f>[3]Index!K8</f>
        <v>912000</v>
      </c>
      <c r="H39" s="31">
        <f t="shared" si="6"/>
        <v>874916.15</v>
      </c>
      <c r="I39" s="38">
        <f t="shared" si="0"/>
        <v>0.95933788377192986</v>
      </c>
      <c r="J39" s="31"/>
      <c r="K39" s="31">
        <f>[3]Index!Z8</f>
        <v>874916.15</v>
      </c>
      <c r="L39" s="31">
        <f t="shared" si="7"/>
        <v>0</v>
      </c>
      <c r="M39" s="34">
        <f t="shared" si="1"/>
        <v>0</v>
      </c>
      <c r="N39" s="31"/>
      <c r="O39" s="31">
        <f>[3]Index!AG8</f>
        <v>0</v>
      </c>
      <c r="P39" s="31">
        <f t="shared" si="8"/>
        <v>37083.849999999977</v>
      </c>
      <c r="Q39" s="35">
        <f t="shared" si="2"/>
        <v>4.0662116228070151E-2</v>
      </c>
      <c r="R39" s="31">
        <f t="shared" si="14"/>
        <v>0</v>
      </c>
      <c r="S39" s="36">
        <f>G39-K39</f>
        <v>37083.849999999977</v>
      </c>
      <c r="U39" s="133">
        <v>0.28000000000000003</v>
      </c>
      <c r="V39" s="148">
        <f t="shared" si="4"/>
        <v>0.67933788377192983</v>
      </c>
      <c r="W39" s="138"/>
      <c r="X39" s="137"/>
    </row>
    <row r="40" spans="1:24" s="37" customFormat="1" ht="38.25" x14ac:dyDescent="0.35">
      <c r="A40" s="27">
        <f t="shared" si="15"/>
        <v>4</v>
      </c>
      <c r="B40" s="28" t="str">
        <f>[3]Index!F9</f>
        <v xml:space="preserve">ซ่อมแซมอ่างเก็บน้ำบ้านน้ำว้า (พรด.)  อำเภอแม่จริม </v>
      </c>
      <c r="C40" s="127" t="s">
        <v>18</v>
      </c>
      <c r="D40" s="45"/>
      <c r="E40" s="31">
        <f t="shared" si="16"/>
        <v>907900</v>
      </c>
      <c r="F40" s="31">
        <v>0</v>
      </c>
      <c r="G40" s="31">
        <f>[3]Index!K9</f>
        <v>907900</v>
      </c>
      <c r="H40" s="31">
        <f t="shared" si="6"/>
        <v>820176.55</v>
      </c>
      <c r="I40" s="38">
        <f t="shared" si="0"/>
        <v>0.90337762969490032</v>
      </c>
      <c r="J40" s="31"/>
      <c r="K40" s="31">
        <f>[3]Index!Z9</f>
        <v>820176.55</v>
      </c>
      <c r="L40" s="31">
        <v>0</v>
      </c>
      <c r="M40" s="34">
        <f t="shared" si="1"/>
        <v>0</v>
      </c>
      <c r="N40" s="31"/>
      <c r="O40" s="31">
        <f>[3]Index!AG9</f>
        <v>0</v>
      </c>
      <c r="P40" s="31">
        <f t="shared" si="8"/>
        <v>87723.449999999953</v>
      </c>
      <c r="Q40" s="35">
        <f t="shared" si="2"/>
        <v>9.6622370305099625E-2</v>
      </c>
      <c r="R40" s="31">
        <f t="shared" si="14"/>
        <v>0</v>
      </c>
      <c r="S40" s="36">
        <f t="shared" si="14"/>
        <v>87723.449999999953</v>
      </c>
      <c r="U40" s="133">
        <v>0.28000000000000003</v>
      </c>
      <c r="V40" s="148">
        <f t="shared" si="4"/>
        <v>0.62337762969490029</v>
      </c>
      <c r="W40" s="138"/>
      <c r="X40" s="137"/>
    </row>
    <row r="41" spans="1:24" s="37" customFormat="1" ht="54" customHeight="1" x14ac:dyDescent="0.35">
      <c r="A41" s="27">
        <f t="shared" si="15"/>
        <v>5</v>
      </c>
      <c r="B41" s="28" t="str">
        <f>[3]Index!F10</f>
        <v xml:space="preserve">ซ่อมแซมคลองส่งน้ำ LMC อ่างเก็บน้ำน้ำและ กม.0+500 ถึง กม.0+603 (พรด.)  อำเภอทุ่งช้าง </v>
      </c>
      <c r="C41" s="127" t="s">
        <v>19</v>
      </c>
      <c r="D41" s="45"/>
      <c r="E41" s="31">
        <f t="shared" si="16"/>
        <v>932000</v>
      </c>
      <c r="F41" s="31">
        <v>0</v>
      </c>
      <c r="G41" s="31">
        <f>[3]Index!K10</f>
        <v>932000</v>
      </c>
      <c r="H41" s="31">
        <f t="shared" si="6"/>
        <v>913056.05</v>
      </c>
      <c r="I41" s="38">
        <f t="shared" si="0"/>
        <v>0.979673873390558</v>
      </c>
      <c r="J41" s="31"/>
      <c r="K41" s="31">
        <f>[3]Index!Z10</f>
        <v>913056.05</v>
      </c>
      <c r="L41" s="31">
        <f t="shared" si="7"/>
        <v>0</v>
      </c>
      <c r="M41" s="34">
        <f t="shared" si="1"/>
        <v>0</v>
      </c>
      <c r="N41" s="31"/>
      <c r="O41" s="31">
        <f>[3]Index!AG10</f>
        <v>0</v>
      </c>
      <c r="P41" s="31">
        <f t="shared" si="8"/>
        <v>18943.949999999953</v>
      </c>
      <c r="Q41" s="35">
        <f t="shared" si="2"/>
        <v>2.0326126609442011E-2</v>
      </c>
      <c r="R41" s="31">
        <f t="shared" si="14"/>
        <v>0</v>
      </c>
      <c r="S41" s="36">
        <f t="shared" si="14"/>
        <v>18943.949999999953</v>
      </c>
      <c r="U41" s="133">
        <v>0.28000000000000003</v>
      </c>
      <c r="V41" s="148">
        <f t="shared" si="4"/>
        <v>0.69967387339055798</v>
      </c>
      <c r="W41" s="138"/>
      <c r="X41" s="137"/>
    </row>
    <row r="42" spans="1:24" s="37" customFormat="1" ht="54" customHeight="1" x14ac:dyDescent="0.35">
      <c r="A42" s="27">
        <f t="shared" si="15"/>
        <v>6</v>
      </c>
      <c r="B42" s="28" t="str">
        <f>[3]Index!F11</f>
        <v xml:space="preserve">ซ่อมแซมคลองส่งน้ำ 2R-RMC อ่างเก็บน้ำน้ำปอน กม.1+000 ถึง กม.1+125 (พรด.)  อำเภอทุ่งช้าง </v>
      </c>
      <c r="C42" s="127" t="s">
        <v>20</v>
      </c>
      <c r="D42" s="45"/>
      <c r="E42" s="31">
        <f t="shared" si="16"/>
        <v>862000</v>
      </c>
      <c r="F42" s="31">
        <v>0</v>
      </c>
      <c r="G42" s="31">
        <f>[3]Index!K11</f>
        <v>862000</v>
      </c>
      <c r="H42" s="31">
        <f t="shared" si="6"/>
        <v>830770.7</v>
      </c>
      <c r="I42" s="38">
        <f t="shared" si="0"/>
        <v>0.96377111368909507</v>
      </c>
      <c r="J42" s="31"/>
      <c r="K42" s="31">
        <f>[3]Index!Z11</f>
        <v>830770.7</v>
      </c>
      <c r="L42" s="31">
        <f t="shared" si="7"/>
        <v>0</v>
      </c>
      <c r="M42" s="34">
        <f t="shared" si="1"/>
        <v>0</v>
      </c>
      <c r="N42" s="31"/>
      <c r="O42" s="31">
        <f>[3]Index!AG11</f>
        <v>0</v>
      </c>
      <c r="P42" s="31">
        <f t="shared" si="8"/>
        <v>31229.300000000047</v>
      </c>
      <c r="Q42" s="35">
        <f t="shared" si="2"/>
        <v>3.6228886310904929E-2</v>
      </c>
      <c r="R42" s="31">
        <f t="shared" si="14"/>
        <v>0</v>
      </c>
      <c r="S42" s="36">
        <f t="shared" si="14"/>
        <v>31229.300000000047</v>
      </c>
      <c r="U42" s="133">
        <v>0.28000000000000003</v>
      </c>
      <c r="V42" s="148">
        <f t="shared" si="4"/>
        <v>0.68377111368909504</v>
      </c>
      <c r="W42" s="138"/>
      <c r="X42" s="137"/>
    </row>
    <row r="43" spans="1:24" s="37" customFormat="1" ht="43.5" customHeight="1" x14ac:dyDescent="0.35">
      <c r="A43" s="27">
        <f t="shared" si="15"/>
        <v>7</v>
      </c>
      <c r="B43" s="28" t="str">
        <f>[3]Index!F12</f>
        <v xml:space="preserve">ซ่อมแซมระบบส่งน้ำฝั่งขวาฝายน้ำอวน (พรด.)  อำเภอปัว </v>
      </c>
      <c r="C43" s="127" t="s">
        <v>21</v>
      </c>
      <c r="D43" s="45"/>
      <c r="E43" s="31">
        <f t="shared" si="16"/>
        <v>938700</v>
      </c>
      <c r="F43" s="31">
        <v>0</v>
      </c>
      <c r="G43" s="31">
        <f>[3]Index!K12</f>
        <v>938700</v>
      </c>
      <c r="H43" s="31">
        <f t="shared" si="6"/>
        <v>923110</v>
      </c>
      <c r="I43" s="38">
        <f t="shared" si="0"/>
        <v>0.98339192500266326</v>
      </c>
      <c r="J43" s="31"/>
      <c r="K43" s="31">
        <f>[3]Index!Z12</f>
        <v>923110</v>
      </c>
      <c r="L43" s="31">
        <f t="shared" si="7"/>
        <v>0</v>
      </c>
      <c r="M43" s="34">
        <f t="shared" si="1"/>
        <v>0</v>
      </c>
      <c r="N43" s="31"/>
      <c r="O43" s="31">
        <f>[3]Index!AG12</f>
        <v>0</v>
      </c>
      <c r="P43" s="31">
        <f t="shared" si="8"/>
        <v>15590</v>
      </c>
      <c r="Q43" s="35">
        <f t="shared" si="2"/>
        <v>1.6608074997336741E-2</v>
      </c>
      <c r="R43" s="31">
        <f t="shared" si="14"/>
        <v>0</v>
      </c>
      <c r="S43" s="36">
        <f t="shared" si="14"/>
        <v>15590</v>
      </c>
      <c r="U43" s="133">
        <v>0.28000000000000003</v>
      </c>
      <c r="V43" s="148">
        <f t="shared" si="4"/>
        <v>0.70339192500266323</v>
      </c>
      <c r="W43" s="138"/>
      <c r="X43" s="137"/>
    </row>
    <row r="44" spans="1:24" s="37" customFormat="1" ht="54" customHeight="1" x14ac:dyDescent="0.35">
      <c r="A44" s="27">
        <f t="shared" si="15"/>
        <v>8</v>
      </c>
      <c r="B44" s="28" t="str">
        <f>[3]Index!F13</f>
        <v xml:space="preserve">ระบบส่งน้ำฝั่งขวาฝายนาสา โครงการพัฒนาพื้นที่สูงแบบโครงการหลวงแม่จริมอำเภอแม่จริม </v>
      </c>
      <c r="C44" s="127" t="s">
        <v>22</v>
      </c>
      <c r="D44" s="45"/>
      <c r="E44" s="31">
        <f t="shared" si="16"/>
        <v>12197800</v>
      </c>
      <c r="F44" s="32">
        <v>392700</v>
      </c>
      <c r="G44" s="31">
        <f>[3]Index!K13-F44</f>
        <v>11805100</v>
      </c>
      <c r="H44" s="32">
        <f t="shared" si="6"/>
        <v>7170877.0800000001</v>
      </c>
      <c r="I44" s="33">
        <f t="shared" si="0"/>
        <v>0.58788282149240023</v>
      </c>
      <c r="J44" s="31">
        <f>[3]นาสา!$I$905</f>
        <v>0</v>
      </c>
      <c r="K44" s="31">
        <f>[3]Index!Z13-J44</f>
        <v>7170877.0800000001</v>
      </c>
      <c r="L44" s="31">
        <f>SUM(N44:O44)</f>
        <v>2706913.2</v>
      </c>
      <c r="M44" s="34">
        <f t="shared" si="1"/>
        <v>0.2219181491744413</v>
      </c>
      <c r="N44" s="55">
        <f>[3]นาสา!$N$905</f>
        <v>392699.7</v>
      </c>
      <c r="O44" s="31">
        <f>[3]Index!AG13-N44</f>
        <v>2314213.5</v>
      </c>
      <c r="P44" s="31">
        <f t="shared" ref="P44:P51" si="17">SUM(R44:S44)</f>
        <v>2320009.7199999997</v>
      </c>
      <c r="Q44" s="35">
        <f t="shared" si="2"/>
        <v>0.19019902933315841</v>
      </c>
      <c r="R44" s="31">
        <f t="shared" si="14"/>
        <v>0.29999999998835847</v>
      </c>
      <c r="S44" s="36">
        <f t="shared" si="14"/>
        <v>2320009.42</v>
      </c>
      <c r="U44" s="133">
        <v>0.28000000000000003</v>
      </c>
      <c r="V44" s="148">
        <f t="shared" si="4"/>
        <v>0.3078828214924002</v>
      </c>
      <c r="W44" s="138"/>
      <c r="X44" s="137"/>
    </row>
    <row r="45" spans="1:24" s="37" customFormat="1" ht="54" customHeight="1" x14ac:dyDescent="0.35">
      <c r="A45" s="27">
        <f t="shared" si="15"/>
        <v>9</v>
      </c>
      <c r="B45" s="28" t="str">
        <f>[3]Index!F14</f>
        <v xml:space="preserve">ซ่อมแซมอ่างเก็บน้ำห้วยน้ำกิน (พรด.)  อำเภอแม่จริม </v>
      </c>
      <c r="C45" s="127" t="s">
        <v>23</v>
      </c>
      <c r="D45" s="28"/>
      <c r="E45" s="31">
        <f t="shared" si="16"/>
        <v>0</v>
      </c>
      <c r="F45" s="31"/>
      <c r="G45" s="31">
        <f>[3]Index!I14</f>
        <v>0</v>
      </c>
      <c r="H45" s="31">
        <f t="shared" si="6"/>
        <v>0</v>
      </c>
      <c r="I45" s="38" t="e">
        <f t="shared" si="0"/>
        <v>#DIV/0!</v>
      </c>
      <c r="J45" s="31"/>
      <c r="K45" s="31">
        <f>[3]Index!Z14</f>
        <v>0</v>
      </c>
      <c r="L45" s="31">
        <f>SUM(N45:O45)</f>
        <v>0</v>
      </c>
      <c r="M45" s="34" t="e">
        <f t="shared" si="1"/>
        <v>#DIV/0!</v>
      </c>
      <c r="N45" s="31"/>
      <c r="O45" s="31">
        <f>[3]Index!AG14</f>
        <v>0</v>
      </c>
      <c r="P45" s="31">
        <f t="shared" si="17"/>
        <v>0</v>
      </c>
      <c r="Q45" s="35" t="e">
        <f t="shared" si="2"/>
        <v>#DIV/0!</v>
      </c>
      <c r="R45" s="31">
        <f t="shared" si="14"/>
        <v>0</v>
      </c>
      <c r="S45" s="36">
        <f>G45-K45-O45</f>
        <v>0</v>
      </c>
      <c r="U45" s="133">
        <v>0.28000000000000003</v>
      </c>
      <c r="V45" s="148" t="e">
        <f t="shared" si="4"/>
        <v>#DIV/0!</v>
      </c>
      <c r="W45" s="137"/>
      <c r="X45" s="137"/>
    </row>
    <row r="46" spans="1:24" s="37" customFormat="1" ht="54" customHeight="1" x14ac:dyDescent="0.35">
      <c r="A46" s="27">
        <f t="shared" si="15"/>
        <v>10</v>
      </c>
      <c r="B46" s="28" t="str">
        <f>[3]Index!F15</f>
        <v xml:space="preserve">ฝายห้วยแฮต 2 พร้อมระบบส่งน้ำ โครงการพัฒนาพื้นที่สูงแบบโครงการหลวงสะเนียน  อำเภอเมืองน่าน </v>
      </c>
      <c r="C46" s="127" t="s">
        <v>24</v>
      </c>
      <c r="D46" s="45"/>
      <c r="E46" s="31">
        <f t="shared" si="16"/>
        <v>8753000</v>
      </c>
      <c r="F46" s="31">
        <v>0</v>
      </c>
      <c r="G46" s="31">
        <f>[3]Index!I15</f>
        <v>8753000</v>
      </c>
      <c r="H46" s="31">
        <f t="shared" si="6"/>
        <v>0</v>
      </c>
      <c r="I46" s="38">
        <f t="shared" si="0"/>
        <v>0</v>
      </c>
      <c r="J46" s="31"/>
      <c r="K46" s="31">
        <f>[3]Index!Z15</f>
        <v>0</v>
      </c>
      <c r="L46" s="31">
        <v>0</v>
      </c>
      <c r="M46" s="34">
        <f t="shared" si="1"/>
        <v>0</v>
      </c>
      <c r="N46" s="31"/>
      <c r="O46" s="31">
        <f>[3]Index!AG15</f>
        <v>0</v>
      </c>
      <c r="P46" s="31">
        <f t="shared" si="17"/>
        <v>8753000</v>
      </c>
      <c r="Q46" s="35">
        <f t="shared" si="2"/>
        <v>1</v>
      </c>
      <c r="R46" s="31">
        <f t="shared" si="14"/>
        <v>0</v>
      </c>
      <c r="S46" s="36">
        <f t="shared" si="14"/>
        <v>8753000</v>
      </c>
      <c r="U46" s="133">
        <v>0.28000000000000003</v>
      </c>
      <c r="V46" s="148">
        <f t="shared" si="4"/>
        <v>-0.28000000000000003</v>
      </c>
      <c r="W46" s="138"/>
      <c r="X46" s="137"/>
    </row>
    <row r="47" spans="1:24" s="37" customFormat="1" ht="43.5" hidden="1" customHeight="1" x14ac:dyDescent="0.35">
      <c r="A47" s="27">
        <f t="shared" si="15"/>
        <v>11</v>
      </c>
      <c r="B47" s="28">
        <f>[3]Index!F16</f>
        <v>0</v>
      </c>
      <c r="C47" s="43">
        <f>[1]Index!C43</f>
        <v>0</v>
      </c>
      <c r="D47" s="45"/>
      <c r="E47" s="31">
        <f t="shared" si="16"/>
        <v>0</v>
      </c>
      <c r="F47" s="31">
        <v>0</v>
      </c>
      <c r="G47" s="31">
        <f>[3]Index!I16</f>
        <v>0</v>
      </c>
      <c r="H47" s="32">
        <f t="shared" si="6"/>
        <v>0</v>
      </c>
      <c r="I47" s="33" t="e">
        <f t="shared" si="0"/>
        <v>#DIV/0!</v>
      </c>
      <c r="J47" s="31"/>
      <c r="K47" s="31">
        <f>[3]Index!Z16</f>
        <v>0</v>
      </c>
      <c r="L47" s="31">
        <f>SUM(N47:O47)</f>
        <v>0</v>
      </c>
      <c r="M47" s="34" t="e">
        <f t="shared" si="1"/>
        <v>#DIV/0!</v>
      </c>
      <c r="N47" s="31"/>
      <c r="O47" s="31">
        <f>[3]Index!AG16</f>
        <v>0</v>
      </c>
      <c r="P47" s="31">
        <f t="shared" si="17"/>
        <v>0</v>
      </c>
      <c r="Q47" s="35" t="e">
        <f t="shared" si="2"/>
        <v>#DIV/0!</v>
      </c>
      <c r="R47" s="31">
        <f t="shared" si="14"/>
        <v>0</v>
      </c>
      <c r="S47" s="36">
        <f t="shared" si="14"/>
        <v>0</v>
      </c>
      <c r="U47" s="133">
        <v>0.28000000000000003</v>
      </c>
      <c r="V47" s="148" t="e">
        <f t="shared" si="4"/>
        <v>#DIV/0!</v>
      </c>
      <c r="W47" s="138"/>
      <c r="X47" s="137"/>
    </row>
    <row r="48" spans="1:24" s="37" customFormat="1" ht="43.5" hidden="1" customHeight="1" x14ac:dyDescent="0.35">
      <c r="A48" s="27">
        <f t="shared" si="15"/>
        <v>12</v>
      </c>
      <c r="B48" s="28">
        <f>[3]Index!F17</f>
        <v>0</v>
      </c>
      <c r="C48" s="43">
        <f>[1]Index!C44</f>
        <v>0</v>
      </c>
      <c r="D48" s="45"/>
      <c r="E48" s="31">
        <f t="shared" si="16"/>
        <v>0</v>
      </c>
      <c r="F48" s="31">
        <v>0</v>
      </c>
      <c r="G48" s="31">
        <f>[3]Index!I17</f>
        <v>0</v>
      </c>
      <c r="H48" s="31">
        <f t="shared" si="6"/>
        <v>0</v>
      </c>
      <c r="I48" s="38" t="e">
        <f t="shared" si="0"/>
        <v>#DIV/0!</v>
      </c>
      <c r="J48" s="31"/>
      <c r="K48" s="31">
        <f>[3]Index!Z17</f>
        <v>0</v>
      </c>
      <c r="L48" s="31">
        <f>SUM(N48:O48)</f>
        <v>0</v>
      </c>
      <c r="M48" s="56" t="e">
        <f t="shared" si="1"/>
        <v>#DIV/0!</v>
      </c>
      <c r="N48" s="31"/>
      <c r="O48" s="31">
        <f>[3]Index!AG17</f>
        <v>0</v>
      </c>
      <c r="P48" s="31">
        <f t="shared" si="17"/>
        <v>0</v>
      </c>
      <c r="Q48" s="35" t="e">
        <f t="shared" si="2"/>
        <v>#DIV/0!</v>
      </c>
      <c r="R48" s="31">
        <f t="shared" si="14"/>
        <v>0</v>
      </c>
      <c r="S48" s="42">
        <f t="shared" si="14"/>
        <v>0</v>
      </c>
      <c r="U48" s="133">
        <v>0.28000000000000003</v>
      </c>
      <c r="V48" s="148" t="e">
        <f t="shared" si="4"/>
        <v>#DIV/0!</v>
      </c>
      <c r="W48" s="138"/>
      <c r="X48" s="137"/>
    </row>
    <row r="49" spans="1:24" s="37" customFormat="1" ht="24.75" hidden="1" customHeight="1" x14ac:dyDescent="0.35">
      <c r="A49" s="27">
        <f t="shared" si="15"/>
        <v>13</v>
      </c>
      <c r="B49" s="28">
        <f>[3]Index!F18</f>
        <v>0</v>
      </c>
      <c r="C49" s="43">
        <f>[1]Index!C45</f>
        <v>0</v>
      </c>
      <c r="D49" s="45"/>
      <c r="E49" s="31">
        <f t="shared" si="16"/>
        <v>0</v>
      </c>
      <c r="F49" s="31">
        <v>0</v>
      </c>
      <c r="G49" s="31">
        <f>[1]Index!AD45</f>
        <v>0</v>
      </c>
      <c r="H49" s="31">
        <f t="shared" si="6"/>
        <v>0</v>
      </c>
      <c r="I49" s="38" t="e">
        <f t="shared" si="0"/>
        <v>#DIV/0!</v>
      </c>
      <c r="J49" s="31"/>
      <c r="K49" s="31">
        <f>[1]Index!AE45</f>
        <v>0</v>
      </c>
      <c r="L49" s="31">
        <f>SUM(N49:O49)</f>
        <v>0</v>
      </c>
      <c r="M49" s="34" t="e">
        <f t="shared" si="1"/>
        <v>#DIV/0!</v>
      </c>
      <c r="N49" s="31"/>
      <c r="O49" s="31">
        <f>[1]Index!AG45</f>
        <v>0</v>
      </c>
      <c r="P49" s="31">
        <f t="shared" si="17"/>
        <v>0</v>
      </c>
      <c r="Q49" s="35" t="e">
        <f t="shared" si="2"/>
        <v>#DIV/0!</v>
      </c>
      <c r="R49" s="31">
        <f t="shared" si="14"/>
        <v>0</v>
      </c>
      <c r="S49" s="36">
        <f t="shared" si="14"/>
        <v>0</v>
      </c>
      <c r="U49" s="133">
        <v>0.28000000000000003</v>
      </c>
      <c r="V49" s="148" t="e">
        <f t="shared" si="4"/>
        <v>#DIV/0!</v>
      </c>
      <c r="W49" s="138"/>
      <c r="X49" s="137"/>
    </row>
    <row r="50" spans="1:24" s="37" customFormat="1" ht="24.75" hidden="1" customHeight="1" x14ac:dyDescent="0.35">
      <c r="A50" s="27">
        <f t="shared" si="15"/>
        <v>14</v>
      </c>
      <c r="B50" s="28">
        <f>[3]Index!F19</f>
        <v>0</v>
      </c>
      <c r="C50" s="43">
        <f>[1]Index!C46</f>
        <v>0</v>
      </c>
      <c r="D50" s="45"/>
      <c r="E50" s="31">
        <f t="shared" si="16"/>
        <v>0</v>
      </c>
      <c r="F50" s="31"/>
      <c r="G50" s="31">
        <f>[1]Index!AD46</f>
        <v>0</v>
      </c>
      <c r="H50" s="31">
        <f t="shared" si="6"/>
        <v>0</v>
      </c>
      <c r="I50" s="38" t="e">
        <f>H50/E50</f>
        <v>#DIV/0!</v>
      </c>
      <c r="J50" s="31"/>
      <c r="K50" s="31">
        <f>[1]Index!AE46</f>
        <v>0</v>
      </c>
      <c r="L50" s="31">
        <f>SUM(N50:O50)</f>
        <v>0</v>
      </c>
      <c r="M50" s="34" t="e">
        <f>L50/E50</f>
        <v>#DIV/0!</v>
      </c>
      <c r="N50" s="31"/>
      <c r="O50" s="31">
        <f>[1]Index!AG46</f>
        <v>0</v>
      </c>
      <c r="P50" s="31">
        <f t="shared" si="17"/>
        <v>0</v>
      </c>
      <c r="Q50" s="35" t="e">
        <f>P50/E50</f>
        <v>#DIV/0!</v>
      </c>
      <c r="R50" s="31">
        <f t="shared" si="14"/>
        <v>0</v>
      </c>
      <c r="S50" s="36">
        <f t="shared" si="14"/>
        <v>0</v>
      </c>
      <c r="U50" s="133">
        <v>0.28000000000000003</v>
      </c>
      <c r="V50" s="148" t="e">
        <f t="shared" si="4"/>
        <v>#DIV/0!</v>
      </c>
      <c r="W50" s="138"/>
      <c r="X50" s="137"/>
    </row>
    <row r="51" spans="1:24" s="37" customFormat="1" ht="24.75" hidden="1" customHeight="1" x14ac:dyDescent="0.35">
      <c r="A51" s="27">
        <f t="shared" si="15"/>
        <v>15</v>
      </c>
      <c r="B51" s="28">
        <f>[3]Index!F20</f>
        <v>0</v>
      </c>
      <c r="C51" s="43">
        <f>[1]Index!C47</f>
        <v>0</v>
      </c>
      <c r="D51" s="28"/>
      <c r="E51" s="31">
        <f t="shared" si="16"/>
        <v>0</v>
      </c>
      <c r="F51" s="31"/>
      <c r="G51" s="31">
        <f>[1]Index!AD47</f>
        <v>0</v>
      </c>
      <c r="H51" s="31">
        <f t="shared" si="6"/>
        <v>0</v>
      </c>
      <c r="I51" s="38" t="e">
        <f>H51/E51</f>
        <v>#DIV/0!</v>
      </c>
      <c r="J51" s="31"/>
      <c r="K51" s="31">
        <f>[1]Index!AE47</f>
        <v>0</v>
      </c>
      <c r="L51" s="31">
        <f>SUM(N51:O51)</f>
        <v>0</v>
      </c>
      <c r="M51" s="34" t="e">
        <f>L51/E51</f>
        <v>#DIV/0!</v>
      </c>
      <c r="N51" s="31"/>
      <c r="O51" s="31">
        <f>[1]Index!AG47</f>
        <v>0</v>
      </c>
      <c r="P51" s="31">
        <f t="shared" si="17"/>
        <v>0</v>
      </c>
      <c r="Q51" s="35" t="e">
        <f>P51/E51</f>
        <v>#DIV/0!</v>
      </c>
      <c r="R51" s="31">
        <f t="shared" si="14"/>
        <v>0</v>
      </c>
      <c r="S51" s="36">
        <f t="shared" si="14"/>
        <v>0</v>
      </c>
      <c r="U51" s="133">
        <v>0.28000000000000003</v>
      </c>
      <c r="V51" s="148" t="e">
        <f t="shared" si="4"/>
        <v>#DIV/0!</v>
      </c>
      <c r="W51" s="137"/>
      <c r="X51" s="137"/>
    </row>
    <row r="52" spans="1:24" s="64" customFormat="1" ht="26.25" hidden="1" customHeight="1" x14ac:dyDescent="0.35">
      <c r="A52" s="57"/>
      <c r="B52" s="128"/>
      <c r="C52" s="58"/>
      <c r="D52" s="59"/>
      <c r="E52" s="60"/>
      <c r="F52" s="60"/>
      <c r="G52" s="60"/>
      <c r="H52" s="60"/>
      <c r="I52" s="61"/>
      <c r="J52" s="60"/>
      <c r="K52" s="60"/>
      <c r="L52" s="60"/>
      <c r="M52" s="34"/>
      <c r="N52" s="60"/>
      <c r="O52" s="60"/>
      <c r="P52" s="60"/>
      <c r="Q52" s="62"/>
      <c r="R52" s="60"/>
      <c r="S52" s="63"/>
      <c r="U52" s="133">
        <v>0.28000000000000003</v>
      </c>
      <c r="V52" s="148">
        <f t="shared" si="4"/>
        <v>-0.28000000000000003</v>
      </c>
      <c r="W52" s="137"/>
      <c r="X52" s="137"/>
    </row>
    <row r="53" spans="1:24" s="26" customFormat="1" ht="43.5" customHeight="1" x14ac:dyDescent="0.35">
      <c r="A53" s="39"/>
      <c r="B53" s="156" t="s">
        <v>25</v>
      </c>
      <c r="C53" s="157"/>
      <c r="D53" s="65"/>
      <c r="E53" s="24">
        <f>SUM(E54:E59)</f>
        <v>74123738</v>
      </c>
      <c r="F53" s="24">
        <f t="shared" ref="F53:H53" si="18">SUM(F54:F59)</f>
        <v>1639638</v>
      </c>
      <c r="G53" s="24">
        <f t="shared" si="18"/>
        <v>72484100</v>
      </c>
      <c r="H53" s="24">
        <f t="shared" si="18"/>
        <v>9531490.4399999995</v>
      </c>
      <c r="I53" s="18">
        <f>H53/E53</f>
        <v>0.12858890683575616</v>
      </c>
      <c r="J53" s="24">
        <f t="shared" ref="J53:L53" si="19">SUM(J54:J59)</f>
        <v>0</v>
      </c>
      <c r="K53" s="24">
        <f t="shared" si="19"/>
        <v>9531490.4399999995</v>
      </c>
      <c r="L53" s="24">
        <f t="shared" si="19"/>
        <v>16061818.140000001</v>
      </c>
      <c r="M53" s="19">
        <f>L53/E53</f>
        <v>0.21668926275682429</v>
      </c>
      <c r="N53" s="24">
        <f t="shared" ref="N53:S53" si="20">SUM(N54:N59)</f>
        <v>994040.14</v>
      </c>
      <c r="O53" s="24">
        <f t="shared" si="20"/>
        <v>15067778</v>
      </c>
      <c r="P53" s="24">
        <f t="shared" si="20"/>
        <v>61378197.420000002</v>
      </c>
      <c r="Q53" s="24">
        <f t="shared" si="20"/>
        <v>3.885891189030537</v>
      </c>
      <c r="R53" s="24">
        <f t="shared" si="20"/>
        <v>645597.86</v>
      </c>
      <c r="S53" s="24">
        <f t="shared" si="20"/>
        <v>60732599.560000002</v>
      </c>
      <c r="U53" s="133">
        <v>0.28000000000000003</v>
      </c>
      <c r="V53" s="148">
        <f t="shared" si="4"/>
        <v>-0.15141109316424387</v>
      </c>
      <c r="W53" s="136"/>
      <c r="X53" s="136"/>
    </row>
    <row r="54" spans="1:24" s="67" customFormat="1" ht="43.5" customHeight="1" x14ac:dyDescent="0.45">
      <c r="A54" s="66">
        <v>1</v>
      </c>
      <c r="B54" s="42" t="str">
        <f>[4]Index!F8</f>
        <v xml:space="preserve">ปรับปรุงหัวงานฝายดอนแก้วและอาคารประกอบ  อำเภอเชียงกลาง </v>
      </c>
      <c r="C54" s="129" t="s">
        <v>26</v>
      </c>
      <c r="D54" s="42">
        <f>SUM(E54:F54)</f>
        <v>14150000</v>
      </c>
      <c r="E54" s="32">
        <f>SUM(F54:G54)</f>
        <v>13836000</v>
      </c>
      <c r="F54" s="32">
        <f>[4]Index!$I$15</f>
        <v>314000</v>
      </c>
      <c r="G54" s="32">
        <f>[4]Index!N8</f>
        <v>13522000</v>
      </c>
      <c r="H54" s="32">
        <f>J54+K54</f>
        <v>912637</v>
      </c>
      <c r="I54" s="33">
        <f>H54/E54</f>
        <v>6.596104365423533E-2</v>
      </c>
      <c r="J54" s="32">
        <f>[4]Index!$U$13</f>
        <v>0</v>
      </c>
      <c r="K54" s="31">
        <f>[4]Index!U8</f>
        <v>912637</v>
      </c>
      <c r="L54" s="31">
        <f>SUM(N54:O54)</f>
        <v>5743189.1399999997</v>
      </c>
      <c r="M54" s="34">
        <f>L54/E54</f>
        <v>0.41509028187337377</v>
      </c>
      <c r="N54" s="31">
        <f>[4]Index!$W$13</f>
        <v>1043950.14</v>
      </c>
      <c r="O54" s="31">
        <f>[4]Index!$W$8</f>
        <v>4699239</v>
      </c>
      <c r="P54" s="31">
        <f>SUM(R54:S54)</f>
        <v>7180173.8600000003</v>
      </c>
      <c r="Q54" s="35">
        <f>P54/E54</f>
        <v>0.5189486744723909</v>
      </c>
      <c r="R54" s="31">
        <f t="shared" ref="R54:S57" si="21">F54-J54-N54</f>
        <v>-729950.14</v>
      </c>
      <c r="S54" s="42">
        <f t="shared" si="21"/>
        <v>7910124</v>
      </c>
      <c r="U54" s="133">
        <v>0.28000000000000003</v>
      </c>
      <c r="V54" s="148">
        <f t="shared" si="4"/>
        <v>-0.2140389563457647</v>
      </c>
      <c r="W54" s="142"/>
      <c r="X54" s="142"/>
    </row>
    <row r="55" spans="1:24" s="67" customFormat="1" ht="43.5" customHeight="1" x14ac:dyDescent="0.45">
      <c r="A55" s="66">
        <v>2</v>
      </c>
      <c r="B55" s="36" t="str">
        <f>[4]Index!F9</f>
        <v xml:space="preserve">ปรับปรุงระบบส่งน้ำฝั่งซ้ายอ่างเก็บน้ำน้ำพงและอาคารประกอบ(ขนาดกลาง)  อำเภอสันติสุข </v>
      </c>
      <c r="C55" s="129" t="s">
        <v>27</v>
      </c>
      <c r="D55" s="36">
        <v>239232</v>
      </c>
      <c r="E55" s="31">
        <f>SUM(F55:G55)</f>
        <v>12825438</v>
      </c>
      <c r="F55" s="32">
        <v>1325638</v>
      </c>
      <c r="G55" s="31">
        <f>[4]Index!N9</f>
        <v>11499800</v>
      </c>
      <c r="H55" s="31">
        <f>J55+K55</f>
        <v>5973217.9399999995</v>
      </c>
      <c r="I55" s="33">
        <f>H55/E55</f>
        <v>0.46573208182051945</v>
      </c>
      <c r="J55" s="31">
        <f>[4]ว้า!$I$951</f>
        <v>0</v>
      </c>
      <c r="K55" s="31">
        <f>[4]Index!U9-J55</f>
        <v>5973217.9399999995</v>
      </c>
      <c r="L55" s="31">
        <f>SUM(N55:O55)</f>
        <v>1446074</v>
      </c>
      <c r="M55" s="34">
        <f>L55/E55</f>
        <v>0.112750457333309</v>
      </c>
      <c r="N55" s="55">
        <f>[4]ว้า!$N$951</f>
        <v>-49910</v>
      </c>
      <c r="O55" s="31">
        <f>[4]Index!$W$9-N55</f>
        <v>1495984</v>
      </c>
      <c r="P55" s="31">
        <f>SUM(R55:S55)</f>
        <v>5406146.0600000005</v>
      </c>
      <c r="Q55" s="35">
        <f>P55/E55</f>
        <v>0.42151746084617153</v>
      </c>
      <c r="R55" s="31">
        <f t="shared" si="21"/>
        <v>1375548</v>
      </c>
      <c r="S55" s="36">
        <f t="shared" si="21"/>
        <v>4030598.0600000005</v>
      </c>
      <c r="U55" s="133">
        <v>0.28000000000000003</v>
      </c>
      <c r="V55" s="148">
        <f t="shared" si="4"/>
        <v>0.18573208182051942</v>
      </c>
      <c r="W55" s="142"/>
      <c r="X55" s="142"/>
    </row>
    <row r="56" spans="1:24" s="67" customFormat="1" ht="43.5" customHeight="1" x14ac:dyDescent="0.45">
      <c r="A56" s="66">
        <v>3</v>
      </c>
      <c r="B56" s="36" t="str">
        <f>[4]Index!F10</f>
        <v xml:space="preserve">ฝายห้วยธนูพร้อมระบบส่งน้ำ ตำบลตาลชุม อำเภอท่าวังผา </v>
      </c>
      <c r="C56" s="129" t="s">
        <v>28</v>
      </c>
      <c r="D56" s="36">
        <v>239232</v>
      </c>
      <c r="E56" s="31">
        <f>SUM(F56:G56)</f>
        <v>9397000</v>
      </c>
      <c r="F56" s="31">
        <v>0</v>
      </c>
      <c r="G56" s="31">
        <f>[4]Index!N10</f>
        <v>9397000</v>
      </c>
      <c r="H56" s="31">
        <f>J56+K56</f>
        <v>621665.5</v>
      </c>
      <c r="I56" s="38">
        <f>H56/E56</f>
        <v>6.6155741193998086E-2</v>
      </c>
      <c r="J56" s="31">
        <f>[5]Index!$Z$10</f>
        <v>0</v>
      </c>
      <c r="K56" s="31">
        <f>[4]Index!U10</f>
        <v>621665.5</v>
      </c>
      <c r="L56" s="31">
        <f>SUM(N56:O56)</f>
        <v>4164627</v>
      </c>
      <c r="M56" s="34">
        <f>L56/E56</f>
        <v>0.44318686814940939</v>
      </c>
      <c r="N56" s="31">
        <f>[5]Index!$AJ$10</f>
        <v>0</v>
      </c>
      <c r="O56" s="31">
        <f>[4]Index!$W$10</f>
        <v>4164627</v>
      </c>
      <c r="P56" s="31">
        <f>SUM(R56:S56)</f>
        <v>4610707.5</v>
      </c>
      <c r="Q56" s="35">
        <f>P56/E56</f>
        <v>0.49065739065659253</v>
      </c>
      <c r="R56" s="31">
        <f t="shared" si="21"/>
        <v>0</v>
      </c>
      <c r="S56" s="36">
        <f t="shared" si="21"/>
        <v>4610707.5</v>
      </c>
      <c r="U56" s="133">
        <v>0.28000000000000003</v>
      </c>
      <c r="V56" s="148">
        <f t="shared" si="4"/>
        <v>-0.21384425880600194</v>
      </c>
      <c r="W56" s="142"/>
      <c r="X56" s="142"/>
    </row>
    <row r="57" spans="1:24" s="67" customFormat="1" ht="43.5" customHeight="1" x14ac:dyDescent="0.45">
      <c r="A57" s="66">
        <v>4</v>
      </c>
      <c r="B57" s="36" t="str">
        <f>[4]Index!F11</f>
        <v xml:space="preserve">ฝายห้วยป้าก 1 พร้อมระบบส่งน้ำ ตำบลตาลชุม อำเภอท่าวังผา </v>
      </c>
      <c r="C57" s="129" t="s">
        <v>29</v>
      </c>
      <c r="D57" s="42">
        <v>239232</v>
      </c>
      <c r="E57" s="32">
        <f>SUM(F57:G57)</f>
        <v>11146500</v>
      </c>
      <c r="F57" s="32">
        <v>0</v>
      </c>
      <c r="G57" s="31">
        <f>[4]Index!N11</f>
        <v>11146500</v>
      </c>
      <c r="H57" s="31">
        <f t="shared" ref="H57:H62" si="22">J57+K57</f>
        <v>1227402</v>
      </c>
      <c r="I57" s="33">
        <f>H57/E57</f>
        <v>0.11011546225272507</v>
      </c>
      <c r="J57" s="31">
        <v>0</v>
      </c>
      <c r="K57" s="31">
        <f>[4]Index!U11</f>
        <v>1227402</v>
      </c>
      <c r="L57" s="31">
        <f>SUM(N57:O57)</f>
        <v>4707928</v>
      </c>
      <c r="M57" s="34">
        <f>L57/E57</f>
        <v>0.42236827703763513</v>
      </c>
      <c r="N57" s="31">
        <v>0</v>
      </c>
      <c r="O57" s="31">
        <f>[4]Index!$W$11</f>
        <v>4707928</v>
      </c>
      <c r="P57" s="31">
        <f>SUM(R57:S57)</f>
        <v>5211170</v>
      </c>
      <c r="Q57" s="35">
        <f>P57/E57</f>
        <v>0.46751626070963981</v>
      </c>
      <c r="R57" s="31">
        <f t="shared" si="21"/>
        <v>0</v>
      </c>
      <c r="S57" s="36">
        <f t="shared" si="21"/>
        <v>5211170</v>
      </c>
      <c r="U57" s="133">
        <v>0.28000000000000003</v>
      </c>
      <c r="V57" s="148">
        <f t="shared" si="4"/>
        <v>-0.16988453774727497</v>
      </c>
      <c r="W57" s="142"/>
      <c r="X57" s="142"/>
    </row>
    <row r="58" spans="1:24" s="70" customFormat="1" ht="40.5" customHeight="1" x14ac:dyDescent="0.45">
      <c r="A58" s="66">
        <v>5</v>
      </c>
      <c r="B58" s="36" t="str">
        <f>[4]Index!F12</f>
        <v xml:space="preserve">ฝายห้วยป้าก 2 พร้อมระบบส่งน้ำ ตำบลตาลชุม อำเภอท่าวังผา </v>
      </c>
      <c r="C58" s="130"/>
      <c r="D58" s="42"/>
      <c r="E58" s="32">
        <f t="shared" ref="E58:E59" si="23">SUM(F58:G58)</f>
        <v>7308800</v>
      </c>
      <c r="F58" s="32"/>
      <c r="G58" s="31">
        <f>[4]Index!N12</f>
        <v>7308800</v>
      </c>
      <c r="H58" s="31">
        <f t="shared" si="22"/>
        <v>796568</v>
      </c>
      <c r="I58" s="33"/>
      <c r="J58" s="32"/>
      <c r="K58" s="31">
        <f>[4]Index!U12</f>
        <v>796568</v>
      </c>
      <c r="L58" s="32"/>
      <c r="M58" s="68"/>
      <c r="N58" s="32"/>
      <c r="O58" s="32"/>
      <c r="P58" s="32"/>
      <c r="Q58" s="69"/>
      <c r="R58" s="32"/>
      <c r="S58" s="42"/>
      <c r="U58" s="133">
        <v>0.28000000000000003</v>
      </c>
      <c r="V58" s="148">
        <f t="shared" si="4"/>
        <v>-0.28000000000000003</v>
      </c>
      <c r="W58" s="143"/>
      <c r="X58" s="143"/>
    </row>
    <row r="59" spans="1:24" s="37" customFormat="1" ht="43.5" customHeight="1" x14ac:dyDescent="0.45">
      <c r="A59" s="66">
        <v>6</v>
      </c>
      <c r="B59" s="36" t="str">
        <f>[4]Index!F13</f>
        <v xml:space="preserve">ฝายสบสถานพร้อมระบบส่งน้ำ ตำบลบัวใหญ่ อำเภอนาน้อย </v>
      </c>
      <c r="C59" s="130"/>
      <c r="D59" s="28"/>
      <c r="E59" s="32">
        <f t="shared" si="23"/>
        <v>19610000</v>
      </c>
      <c r="F59" s="71">
        <f>SUM(F61:F62)</f>
        <v>0</v>
      </c>
      <c r="G59" s="31">
        <f>[4]Index!N13</f>
        <v>19610000</v>
      </c>
      <c r="H59" s="31">
        <f t="shared" si="22"/>
        <v>0</v>
      </c>
      <c r="I59" s="38">
        <f>H59/E59</f>
        <v>0</v>
      </c>
      <c r="J59" s="31">
        <f>SUM(J61:J62)</f>
        <v>0</v>
      </c>
      <c r="K59" s="31">
        <f>[4]Index!U13</f>
        <v>0</v>
      </c>
      <c r="L59" s="31">
        <f>SUM(L61:L62)</f>
        <v>0</v>
      </c>
      <c r="M59" s="34">
        <f>L59/E59</f>
        <v>0</v>
      </c>
      <c r="N59" s="31">
        <f>SUM(N61:N62)</f>
        <v>0</v>
      </c>
      <c r="O59" s="31">
        <f>SUM(O61:O62)</f>
        <v>0</v>
      </c>
      <c r="P59" s="31">
        <f>SUM(P61:P62)</f>
        <v>38970000</v>
      </c>
      <c r="Q59" s="35">
        <f>P59/E59</f>
        <v>1.9872514023457419</v>
      </c>
      <c r="R59" s="31">
        <f>SUM(R61:R62)</f>
        <v>0</v>
      </c>
      <c r="S59" s="36">
        <f>SUM(S61:S62)</f>
        <v>38970000</v>
      </c>
      <c r="U59" s="133">
        <v>0.28000000000000003</v>
      </c>
      <c r="V59" s="148">
        <f t="shared" si="4"/>
        <v>-0.28000000000000003</v>
      </c>
      <c r="W59" s="137"/>
      <c r="X59" s="137"/>
    </row>
    <row r="60" spans="1:24" s="37" customFormat="1" ht="33" customHeight="1" x14ac:dyDescent="0.45">
      <c r="A60" s="72"/>
      <c r="B60" s="131" t="str">
        <f>[6]Index!$C$2</f>
        <v>โครงการป้องกันและบรรเทาภัยจากน้ำ</v>
      </c>
      <c r="C60" s="130"/>
      <c r="D60" s="28"/>
      <c r="E60" s="31"/>
      <c r="F60" s="71"/>
      <c r="G60" s="31"/>
      <c r="H60" s="31">
        <f t="shared" si="22"/>
        <v>0</v>
      </c>
      <c r="I60" s="38"/>
      <c r="J60" s="31"/>
      <c r="K60" s="31"/>
      <c r="L60" s="31"/>
      <c r="M60" s="34"/>
      <c r="N60" s="31"/>
      <c r="O60" s="31"/>
      <c r="P60" s="31"/>
      <c r="Q60" s="35"/>
      <c r="R60" s="31"/>
      <c r="S60" s="36"/>
      <c r="U60" s="133">
        <v>0.28000000000000003</v>
      </c>
      <c r="V60" s="148">
        <f t="shared" si="4"/>
        <v>-0.28000000000000003</v>
      </c>
      <c r="W60" s="137"/>
      <c r="X60" s="137"/>
    </row>
    <row r="61" spans="1:24" s="67" customFormat="1" ht="43.5" customHeight="1" x14ac:dyDescent="0.35">
      <c r="A61" s="73">
        <v>1</v>
      </c>
      <c r="B61" s="42" t="str">
        <f>[7]Index!$F$6</f>
        <v>อาคารป้องกันตลิ่งท้ายอ่างเก็บน้ำน้ำพง ระยะ 2 ตำบลพงษ์ อำเภอสันติสุข จังหวัดน่าน</v>
      </c>
      <c r="C61" s="107" t="str">
        <f>[7]Index!$C$5</f>
        <v>0700349054420116</v>
      </c>
      <c r="D61" s="42">
        <f t="shared" ref="C61:E62" si="24">SUM(E61:F61)</f>
        <v>38970000</v>
      </c>
      <c r="E61" s="32">
        <f t="shared" si="24"/>
        <v>38970000</v>
      </c>
      <c r="F61" s="75">
        <f>[7]Index!$I$6</f>
        <v>0</v>
      </c>
      <c r="G61" s="31">
        <f>[7]Index!$I$5</f>
        <v>38970000</v>
      </c>
      <c r="H61" s="31">
        <f t="shared" si="22"/>
        <v>0</v>
      </c>
      <c r="I61" s="33">
        <f>H61/E61</f>
        <v>0</v>
      </c>
      <c r="J61" s="31">
        <f>[7]Index!$Z$5</f>
        <v>0</v>
      </c>
      <c r="K61" s="31"/>
      <c r="L61" s="31">
        <f>SUM(N61:O61)</f>
        <v>0</v>
      </c>
      <c r="M61" s="34">
        <f>L61/E61</f>
        <v>0</v>
      </c>
      <c r="N61" s="31">
        <f>[5]Index!$AH$7</f>
        <v>0</v>
      </c>
      <c r="O61" s="31">
        <f>[7]Index!$AG$6</f>
        <v>0</v>
      </c>
      <c r="P61" s="31">
        <f>SUM(R61:S61)</f>
        <v>38970000</v>
      </c>
      <c r="Q61" s="35">
        <f>P61/E61</f>
        <v>1</v>
      </c>
      <c r="R61" s="31">
        <f>F61-J61-N61</f>
        <v>0</v>
      </c>
      <c r="S61" s="42">
        <f>G61-K61-O61</f>
        <v>38970000</v>
      </c>
      <c r="U61" s="133">
        <v>0.28000000000000003</v>
      </c>
      <c r="V61" s="148">
        <f t="shared" si="4"/>
        <v>-0.28000000000000003</v>
      </c>
      <c r="W61" s="142"/>
      <c r="X61" s="142"/>
    </row>
    <row r="62" spans="1:24" s="67" customFormat="1" ht="43.5" customHeight="1" x14ac:dyDescent="0.35">
      <c r="A62" s="76"/>
      <c r="B62" s="42">
        <f>[7]Index!$F$7</f>
        <v>0</v>
      </c>
      <c r="C62" s="74">
        <f t="shared" si="24"/>
        <v>0</v>
      </c>
      <c r="D62" s="42">
        <f t="shared" si="24"/>
        <v>0</v>
      </c>
      <c r="E62" s="32">
        <f t="shared" si="24"/>
        <v>0</v>
      </c>
      <c r="F62" s="75">
        <f>[7]Index!$I$8</f>
        <v>0</v>
      </c>
      <c r="G62" s="31">
        <f>[7]Index!$I$7</f>
        <v>0</v>
      </c>
      <c r="H62" s="31">
        <f t="shared" si="22"/>
        <v>0</v>
      </c>
      <c r="I62" s="33" t="e">
        <f>H62/E62</f>
        <v>#DIV/0!</v>
      </c>
      <c r="J62" s="31">
        <f>[7]Index!$Z$7</f>
        <v>0</v>
      </c>
      <c r="K62" s="31"/>
      <c r="L62" s="31">
        <f>SUM(N62:O62)</f>
        <v>0</v>
      </c>
      <c r="M62" s="34" t="e">
        <f>L62/E62</f>
        <v>#DIV/0!</v>
      </c>
      <c r="N62" s="31">
        <f>[7]Index!$AG$7</f>
        <v>0</v>
      </c>
      <c r="O62" s="31">
        <f>[7]Index!$AG$8</f>
        <v>0</v>
      </c>
      <c r="P62" s="31">
        <f>SUM(R62:S62)</f>
        <v>0</v>
      </c>
      <c r="Q62" s="35" t="e">
        <f>P62/E62</f>
        <v>#DIV/0!</v>
      </c>
      <c r="R62" s="31">
        <f>F62-J62-N62</f>
        <v>0</v>
      </c>
      <c r="S62" s="42">
        <f>G62-K62-O62</f>
        <v>0</v>
      </c>
      <c r="U62" s="144"/>
      <c r="V62" s="151"/>
      <c r="W62" s="142"/>
      <c r="X62" s="142"/>
    </row>
    <row r="64" spans="1:24" x14ac:dyDescent="0.35">
      <c r="O64" s="89" t="s">
        <v>32</v>
      </c>
      <c r="P64" s="86" t="s">
        <v>33</v>
      </c>
      <c r="R64" s="91" t="s">
        <v>34</v>
      </c>
    </row>
    <row r="65" spans="16:19" x14ac:dyDescent="0.35">
      <c r="P65" s="158" t="s">
        <v>35</v>
      </c>
      <c r="Q65" s="158"/>
      <c r="R65" s="158"/>
      <c r="S65" s="158"/>
    </row>
    <row r="66" spans="16:19" x14ac:dyDescent="0.35">
      <c r="P66" s="158" t="s">
        <v>36</v>
      </c>
      <c r="Q66" s="158"/>
      <c r="R66" s="158"/>
      <c r="S66" s="158"/>
    </row>
    <row r="84" spans="1:24" s="86" customFormat="1" x14ac:dyDescent="0.35">
      <c r="A84" s="84"/>
      <c r="B84" s="1"/>
      <c r="C84" s="85"/>
      <c r="D84" s="84" t="s">
        <v>37</v>
      </c>
      <c r="I84" s="87"/>
      <c r="M84" s="88"/>
      <c r="Q84" s="90"/>
      <c r="S84" s="92"/>
      <c r="T84" s="1"/>
      <c r="U84" s="133"/>
      <c r="V84" s="148"/>
      <c r="W84" s="134"/>
      <c r="X84" s="134"/>
    </row>
  </sheetData>
  <mergeCells count="15">
    <mergeCell ref="A8:C8"/>
    <mergeCell ref="B53:C53"/>
    <mergeCell ref="P65:S65"/>
    <mergeCell ref="P66:S66"/>
    <mergeCell ref="A1:S1"/>
    <mergeCell ref="A2:S2"/>
    <mergeCell ref="A3:S3"/>
    <mergeCell ref="A4:A5"/>
    <mergeCell ref="B4:B5"/>
    <mergeCell ref="C4:C5"/>
    <mergeCell ref="D4:D5"/>
    <mergeCell ref="E4:G4"/>
    <mergeCell ref="H4:K4"/>
    <mergeCell ref="L4:O4"/>
    <mergeCell ref="P4:S4"/>
  </mergeCells>
  <pageMargins left="0.15748031496062992" right="0.15748031496062992" top="0.27559055118110237" bottom="0.43307086614173229" header="0.15748031496062992" footer="0.15748031496062992"/>
  <pageSetup paperSize="9" scale="70" orientation="landscape" horizontalDpi="300" verticalDpi="300" r:id="rId1"/>
  <headerFooter>
    <oddFooter>&amp;L&amp;"Cordia New,ตัวหนา"รายงานเบิกจ่าย ชป.น่าน&amp;C&amp;D&amp;Rหน้าที่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3"/>
  <sheetViews>
    <sheetView view="pageBreakPreview" topLeftCell="A2" zoomScale="90" zoomScaleSheetLayoutView="90" workbookViewId="0">
      <pane ySplit="4" topLeftCell="A6" activePane="bottomLeft" state="frozen"/>
      <selection activeCell="F2" sqref="F2"/>
      <selection pane="bottomLeft" activeCell="E13" sqref="E13"/>
    </sheetView>
  </sheetViews>
  <sheetFormatPr defaultColWidth="8" defaultRowHeight="18.75" x14ac:dyDescent="0.3"/>
  <cols>
    <col min="1" max="1" width="5" style="84" customWidth="1"/>
    <col min="2" max="2" width="30.25" style="1" customWidth="1"/>
    <col min="3" max="3" width="13.875" style="85" customWidth="1"/>
    <col min="4" max="4" width="14.75" style="84" hidden="1" customWidth="1"/>
    <col min="5" max="5" width="14.75" style="86" customWidth="1"/>
    <col min="6" max="6" width="11.5" style="86" customWidth="1"/>
    <col min="7" max="7" width="14.25" style="86" customWidth="1"/>
    <col min="8" max="8" width="12.625" style="86" customWidth="1"/>
    <col min="9" max="9" width="6.875" style="87" customWidth="1"/>
    <col min="10" max="10" width="7.5" style="86" customWidth="1"/>
    <col min="11" max="11" width="12.5" style="86" customWidth="1"/>
    <col min="12" max="12" width="13.25" style="86" customWidth="1"/>
    <col min="13" max="13" width="5.75" style="88" customWidth="1"/>
    <col min="14" max="14" width="8.75" style="86" customWidth="1"/>
    <col min="15" max="15" width="12.125" style="86" customWidth="1"/>
    <col min="16" max="16" width="11" style="86" customWidth="1"/>
    <col min="17" max="17" width="13.375" style="90" hidden="1" customWidth="1"/>
    <col min="18" max="18" width="9.125" style="86" hidden="1" customWidth="1"/>
    <col min="19" max="19" width="13.375" style="92" customWidth="1"/>
    <col min="20" max="20" width="8" style="1"/>
    <col min="21" max="21" width="11.25" style="1" bestFit="1" customWidth="1"/>
    <col min="22" max="22" width="12.125" style="1" customWidth="1"/>
    <col min="23" max="23" width="12" style="1" bestFit="1" customWidth="1"/>
    <col min="24" max="16384" width="8" style="1"/>
  </cols>
  <sheetData>
    <row r="1" spans="1:19" ht="26.25" x14ac:dyDescent="0.4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26.25" x14ac:dyDescent="0.4">
      <c r="A2" s="159" t="str">
        <f>'ชลประทานน่าน (2)'!A2:S2</f>
        <v>ณ.วันที่  31  มกราคม  2562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40.5" customHeight="1" x14ac:dyDescent="0.3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s="2" customFormat="1" ht="21" x14ac:dyDescent="0.2">
      <c r="A4" s="161" t="s">
        <v>2</v>
      </c>
      <c r="B4" s="161" t="s">
        <v>3</v>
      </c>
      <c r="C4" s="163" t="s">
        <v>4</v>
      </c>
      <c r="D4" s="161"/>
      <c r="E4" s="165" t="s">
        <v>5</v>
      </c>
      <c r="F4" s="165"/>
      <c r="G4" s="165"/>
      <c r="H4" s="165" t="s">
        <v>6</v>
      </c>
      <c r="I4" s="165"/>
      <c r="J4" s="165"/>
      <c r="K4" s="165"/>
      <c r="L4" s="165" t="s">
        <v>7</v>
      </c>
      <c r="M4" s="165"/>
      <c r="N4" s="165"/>
      <c r="O4" s="165"/>
      <c r="P4" s="166" t="s">
        <v>8</v>
      </c>
      <c r="Q4" s="166"/>
      <c r="R4" s="166"/>
      <c r="S4" s="166"/>
    </row>
    <row r="5" spans="1:19" s="6" customFormat="1" ht="21" x14ac:dyDescent="0.35">
      <c r="A5" s="162"/>
      <c r="B5" s="162"/>
      <c r="C5" s="164"/>
      <c r="D5" s="162"/>
      <c r="E5" s="123" t="s">
        <v>9</v>
      </c>
      <c r="F5" s="123" t="s">
        <v>10</v>
      </c>
      <c r="G5" s="123" t="s">
        <v>11</v>
      </c>
      <c r="H5" s="123" t="s">
        <v>12</v>
      </c>
      <c r="I5" s="3" t="s">
        <v>13</v>
      </c>
      <c r="J5" s="123" t="s">
        <v>10</v>
      </c>
      <c r="K5" s="123" t="s">
        <v>11</v>
      </c>
      <c r="L5" s="123" t="s">
        <v>12</v>
      </c>
      <c r="M5" s="3" t="s">
        <v>13</v>
      </c>
      <c r="N5" s="123" t="s">
        <v>10</v>
      </c>
      <c r="O5" s="123" t="s">
        <v>11</v>
      </c>
      <c r="P5" s="123" t="s">
        <v>12</v>
      </c>
      <c r="Q5" s="4" t="s">
        <v>13</v>
      </c>
      <c r="R5" s="123" t="s">
        <v>10</v>
      </c>
      <c r="S5" s="5" t="s">
        <v>11</v>
      </c>
    </row>
    <row r="6" spans="1:19" s="64" customFormat="1" ht="33" customHeight="1" x14ac:dyDescent="0.35">
      <c r="A6" s="59"/>
      <c r="B6" s="132" t="s">
        <v>30</v>
      </c>
      <c r="C6" s="58"/>
      <c r="D6" s="59"/>
      <c r="E6" s="60"/>
      <c r="F6" s="108"/>
      <c r="G6" s="60"/>
      <c r="H6" s="60"/>
      <c r="I6" s="61"/>
      <c r="J6" s="60"/>
      <c r="K6" s="60"/>
      <c r="L6" s="60"/>
      <c r="M6" s="34"/>
      <c r="N6" s="60"/>
      <c r="O6" s="60"/>
      <c r="P6" s="60"/>
      <c r="Q6" s="62"/>
      <c r="R6" s="60"/>
      <c r="S6" s="63"/>
    </row>
    <row r="7" spans="1:19" s="67" customFormat="1" ht="43.5" customHeight="1" x14ac:dyDescent="0.35">
      <c r="A7" s="36"/>
      <c r="B7" s="109" t="s">
        <v>31</v>
      </c>
      <c r="C7" s="110"/>
      <c r="D7" s="36"/>
      <c r="E7" s="31">
        <f>SUM(E8:E11)</f>
        <v>34000000</v>
      </c>
      <c r="F7" s="31">
        <f>SUM(F8:F11)</f>
        <v>0</v>
      </c>
      <c r="G7" s="31">
        <f>SUM(G8:G11)</f>
        <v>34000000</v>
      </c>
      <c r="H7" s="31">
        <f>SUM(H8:H11)</f>
        <v>2578104.7000000002</v>
      </c>
      <c r="I7" s="38">
        <f>H7/E7</f>
        <v>7.5826608823529415E-2</v>
      </c>
      <c r="J7" s="31">
        <f>SUM(J8:J11)</f>
        <v>0</v>
      </c>
      <c r="K7" s="31">
        <f>SUM(K8:K11)</f>
        <v>2578104.7000000002</v>
      </c>
      <c r="L7" s="31">
        <f>SUM(L8:L11)</f>
        <v>7479728.5999999996</v>
      </c>
      <c r="M7" s="77">
        <f>L7/E7</f>
        <v>0.21999201764705881</v>
      </c>
      <c r="N7" s="31">
        <f>SUM(N8:N11)</f>
        <v>0</v>
      </c>
      <c r="O7" s="31">
        <f>SUM(O8:O11)</f>
        <v>7479728.5999999996</v>
      </c>
      <c r="P7" s="31">
        <f>SUM(P8:P11)</f>
        <v>23942166.699999999</v>
      </c>
      <c r="Q7" s="31">
        <f>P7/E7</f>
        <v>0.70418137352941179</v>
      </c>
      <c r="R7" s="77" t="e">
        <f>#REF!+#REF!</f>
        <v>#REF!</v>
      </c>
      <c r="S7" s="36">
        <f>SUM(S8:S11)</f>
        <v>23942166.699999999</v>
      </c>
    </row>
    <row r="8" spans="1:19" s="118" customFormat="1" ht="49.5" customHeight="1" x14ac:dyDescent="0.2">
      <c r="A8" s="78">
        <v>1</v>
      </c>
      <c r="B8" s="111" t="str">
        <f>[8]Index!$F$5</f>
        <v>ระบบส่งน้ำอ่างเก็บน้ำห้วยเฮี๋ย ต.ตาลชุม อ.ท่าวังผา</v>
      </c>
      <c r="C8" s="93" t="str">
        <f>[8]Index!$C$5</f>
        <v>7016159007410001</v>
      </c>
      <c r="D8" s="111">
        <f>SUM(E8:F8)</f>
        <v>8000000</v>
      </c>
      <c r="E8" s="112">
        <f>SUM(F8:G8)</f>
        <v>8000000</v>
      </c>
      <c r="F8" s="113">
        <v>0</v>
      </c>
      <c r="G8" s="112">
        <f>[8]Index!K5</f>
        <v>8000000</v>
      </c>
      <c r="H8" s="112">
        <f>J8+K8</f>
        <v>877201.2</v>
      </c>
      <c r="I8" s="114">
        <f>H8/E8</f>
        <v>0.10965014999999999</v>
      </c>
      <c r="J8" s="112">
        <v>0</v>
      </c>
      <c r="K8" s="112">
        <f>[8]Index!Z5</f>
        <v>877201.2</v>
      </c>
      <c r="L8" s="112">
        <f>SUM(N8:O8)</f>
        <v>3960992.0999999996</v>
      </c>
      <c r="M8" s="115">
        <f>L8/E8</f>
        <v>0.49512401249999993</v>
      </c>
      <c r="N8" s="113">
        <v>0</v>
      </c>
      <c r="O8" s="112">
        <f>[8]Index!AI5</f>
        <v>3960992.0999999996</v>
      </c>
      <c r="P8" s="112">
        <f>SUM(R8:S8)</f>
        <v>3161806.7</v>
      </c>
      <c r="Q8" s="116">
        <f>P8/E8</f>
        <v>0.39522583750000001</v>
      </c>
      <c r="R8" s="117">
        <f t="shared" ref="R8:S11" si="0">F8-J8-N8</f>
        <v>0</v>
      </c>
      <c r="S8" s="111">
        <f t="shared" si="0"/>
        <v>3161806.7</v>
      </c>
    </row>
    <row r="9" spans="1:19" s="82" customFormat="1" ht="39.75" customHeight="1" x14ac:dyDescent="0.2">
      <c r="A9" s="78">
        <v>2</v>
      </c>
      <c r="B9" s="111" t="str">
        <f>[8]Index!$F$6</f>
        <v>ระบบส่งน้ำฝั่งซ้ายฝายห้วยปุ่ม ต.นาน้อย อ.นาน้อย</v>
      </c>
      <c r="C9" s="93" t="str">
        <f>[8]Index!$C$6</f>
        <v>7016159007410017</v>
      </c>
      <c r="D9" s="79">
        <v>239232</v>
      </c>
      <c r="E9" s="119">
        <f>SUM(F9:G9)</f>
        <v>7000000</v>
      </c>
      <c r="F9" s="119">
        <v>0</v>
      </c>
      <c r="G9" s="112">
        <f>[8]Index!K6</f>
        <v>7000000</v>
      </c>
      <c r="H9" s="119">
        <f>J9+K9</f>
        <v>1700903.5</v>
      </c>
      <c r="I9" s="120">
        <f>H9/E9</f>
        <v>0.24298621428571429</v>
      </c>
      <c r="J9" s="119"/>
      <c r="K9" s="112">
        <f>[8]Index!Z6</f>
        <v>1700903.5</v>
      </c>
      <c r="L9" s="119">
        <f>SUM(N9:O9)</f>
        <v>3518736.5</v>
      </c>
      <c r="M9" s="121">
        <f>L9/E9</f>
        <v>0.50267664285714286</v>
      </c>
      <c r="N9" s="119">
        <v>0</v>
      </c>
      <c r="O9" s="112">
        <f>[8]Index!AI6</f>
        <v>3518736.5</v>
      </c>
      <c r="P9" s="119">
        <f>SUM(R9:S9)</f>
        <v>1780360</v>
      </c>
      <c r="Q9" s="80">
        <f>P9/E9</f>
        <v>0.25433714285714287</v>
      </c>
      <c r="R9" s="81">
        <f t="shared" si="0"/>
        <v>0</v>
      </c>
      <c r="S9" s="79">
        <f t="shared" si="0"/>
        <v>1780360</v>
      </c>
    </row>
    <row r="10" spans="1:19" s="82" customFormat="1" ht="39.75" customHeight="1" x14ac:dyDescent="0.2">
      <c r="A10" s="78">
        <v>3</v>
      </c>
      <c r="B10" s="111" t="str">
        <f>[8]Index!$F$7</f>
        <v>ระบบส่งน้ำฝายบี้ ต.บัวใหญ่ อ.นาน้อย</v>
      </c>
      <c r="C10" s="93"/>
      <c r="D10" s="79">
        <v>239232</v>
      </c>
      <c r="E10" s="119">
        <f>SUM(F10:G10)</f>
        <v>19000000</v>
      </c>
      <c r="F10" s="119">
        <v>0</v>
      </c>
      <c r="G10" s="112">
        <f>[8]Index!K7</f>
        <v>19000000</v>
      </c>
      <c r="H10" s="119">
        <f>J10+K10</f>
        <v>0</v>
      </c>
      <c r="I10" s="120">
        <f>H10/E10</f>
        <v>0</v>
      </c>
      <c r="J10" s="119"/>
      <c r="K10" s="112">
        <f>[8]Index!Z7</f>
        <v>0</v>
      </c>
      <c r="L10" s="119">
        <f>SUM(N10:O10)</f>
        <v>0</v>
      </c>
      <c r="M10" s="121">
        <f>L10/E10</f>
        <v>0</v>
      </c>
      <c r="N10" s="119"/>
      <c r="O10" s="112">
        <f>[8]Index!AI7</f>
        <v>0</v>
      </c>
      <c r="P10" s="119">
        <f>SUM(R10:S10)</f>
        <v>19000000</v>
      </c>
      <c r="Q10" s="80">
        <f>P10/E10</f>
        <v>1</v>
      </c>
      <c r="R10" s="83">
        <f t="shared" si="0"/>
        <v>0</v>
      </c>
      <c r="S10" s="79">
        <f t="shared" si="0"/>
        <v>19000000</v>
      </c>
    </row>
    <row r="11" spans="1:19" s="82" customFormat="1" ht="39.75" customHeight="1" x14ac:dyDescent="0.3">
      <c r="A11" s="78"/>
      <c r="B11" s="36">
        <f>[8]Index!$F$8</f>
        <v>0</v>
      </c>
      <c r="C11" s="93"/>
      <c r="D11" s="79">
        <v>239232</v>
      </c>
      <c r="E11" s="119">
        <f>SUM(F11:G11)</f>
        <v>0</v>
      </c>
      <c r="F11" s="119">
        <v>0</v>
      </c>
      <c r="G11" s="31">
        <f>[8]Index!K8</f>
        <v>0</v>
      </c>
      <c r="H11" s="119">
        <f>J11+K11</f>
        <v>0</v>
      </c>
      <c r="I11" s="120" t="e">
        <f>H11/E11</f>
        <v>#DIV/0!</v>
      </c>
      <c r="J11" s="119"/>
      <c r="K11" s="31">
        <f>[8]Index!Z8</f>
        <v>0</v>
      </c>
      <c r="L11" s="119">
        <f>SUM(N11:O11)</f>
        <v>0</v>
      </c>
      <c r="M11" s="121" t="e">
        <f>L11/E11</f>
        <v>#DIV/0!</v>
      </c>
      <c r="N11" s="119"/>
      <c r="O11" s="31">
        <f>[8]Index!AI8</f>
        <v>0</v>
      </c>
      <c r="P11" s="119">
        <f>SUM(R11:S11)</f>
        <v>0</v>
      </c>
      <c r="Q11" s="80" t="e">
        <f>P11/E11</f>
        <v>#DIV/0!</v>
      </c>
      <c r="R11" s="83">
        <f t="shared" si="0"/>
        <v>0</v>
      </c>
      <c r="S11" s="79">
        <f t="shared" si="0"/>
        <v>0</v>
      </c>
    </row>
    <row r="13" spans="1:19" x14ac:dyDescent="0.3">
      <c r="O13" s="89" t="s">
        <v>32</v>
      </c>
      <c r="P13" s="86" t="s">
        <v>33</v>
      </c>
      <c r="R13" s="91" t="s">
        <v>34</v>
      </c>
    </row>
    <row r="14" spans="1:19" x14ac:dyDescent="0.3">
      <c r="P14" s="158" t="s">
        <v>35</v>
      </c>
      <c r="Q14" s="158"/>
      <c r="R14" s="158"/>
      <c r="S14" s="158"/>
    </row>
    <row r="15" spans="1:19" x14ac:dyDescent="0.3">
      <c r="P15" s="158" t="s">
        <v>36</v>
      </c>
      <c r="Q15" s="158"/>
      <c r="R15" s="158"/>
      <c r="S15" s="158"/>
    </row>
    <row r="33" spans="1:23" s="86" customFormat="1" x14ac:dyDescent="0.3">
      <c r="A33" s="84"/>
      <c r="B33" s="1"/>
      <c r="C33" s="85"/>
      <c r="D33" s="84" t="s">
        <v>37</v>
      </c>
      <c r="I33" s="87"/>
      <c r="M33" s="88"/>
      <c r="Q33" s="90"/>
      <c r="S33" s="92"/>
      <c r="T33" s="1"/>
      <c r="U33" s="1"/>
      <c r="V33" s="1"/>
      <c r="W33" s="1"/>
    </row>
  </sheetData>
  <mergeCells count="13">
    <mergeCell ref="P4:S4"/>
    <mergeCell ref="P14:S14"/>
    <mergeCell ref="P15:S15"/>
    <mergeCell ref="A1:S1"/>
    <mergeCell ref="A2:S2"/>
    <mergeCell ref="A3:S3"/>
    <mergeCell ref="A4:A5"/>
    <mergeCell ref="B4:B5"/>
    <mergeCell ref="C4:C5"/>
    <mergeCell ref="D4:D5"/>
    <mergeCell ref="E4:G4"/>
    <mergeCell ref="H4:K4"/>
    <mergeCell ref="L4:O4"/>
  </mergeCells>
  <pageMargins left="0.15748031496062992" right="0.15748031496062992" top="0.27559055118110237" bottom="0.43307086614173229" header="0.15748031496062992" footer="0.15748031496062992"/>
  <pageSetup paperSize="9" scale="70" orientation="landscape" horizontalDpi="300" verticalDpi="300" r:id="rId1"/>
  <headerFooter>
    <oddFooter>&amp;L&amp;"Cordia New,ตัวหนา"รายงานเบิกจ่าย ชป.น่าน&amp;C&amp;D&amp;Rหน้าที่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ชลประทานน่าน (2)</vt:lpstr>
      <vt:lpstr>งบพัฒนาจงหวัดปี 2562</vt:lpstr>
      <vt:lpstr>'ชลประทานน่าน (2)'!Print_Area</vt:lpstr>
      <vt:lpstr>'งบพัฒนาจงหวัดปี 2562'!Print_Titles</vt:lpstr>
      <vt:lpstr>'ชลประทานน่าน (2)'!Print_Titles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2019-02-01T02:54:32Z</cp:lastPrinted>
  <dcterms:created xsi:type="dcterms:W3CDTF">2018-12-13T10:30:15Z</dcterms:created>
  <dcterms:modified xsi:type="dcterms:W3CDTF">2019-02-01T02:59:43Z</dcterms:modified>
</cp:coreProperties>
</file>